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5\TERCER TRIMESTRE 2025\DIGITAL\"/>
    </mc:Choice>
  </mc:AlternateContent>
  <xr:revisionPtr revIDLastSave="0" documentId="8_{C7D7F664-32F7-43C7-A894-3B32372BE93E}"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6" l="1"/>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E30" i="9" l="1"/>
  <c r="C3" i="8"/>
  <c r="B3" i="8"/>
  <c r="C59" i="7"/>
  <c r="B45" i="7"/>
  <c r="C43" i="6"/>
  <c r="B43" i="6"/>
  <c r="C3" i="6"/>
  <c r="B3" i="6"/>
  <c r="D38" i="5"/>
  <c r="F26" i="4"/>
  <c r="B28" i="4"/>
  <c r="C28" i="4"/>
  <c r="B24" i="3"/>
  <c r="D16" i="9"/>
  <c r="B33" i="7"/>
  <c r="C45" i="7"/>
  <c r="E12" i="8"/>
  <c r="B24" i="6"/>
  <c r="E16" i="9"/>
  <c r="C24" i="6"/>
  <c r="C33" i="7"/>
  <c r="D30" i="9"/>
  <c r="D3" i="9" s="1"/>
  <c r="D34" i="9" s="1"/>
  <c r="E20" i="5"/>
  <c r="E38" i="5" s="1"/>
  <c r="F9" i="5"/>
  <c r="B64" i="3"/>
  <c r="B66" i="3" s="1"/>
  <c r="D3" i="8"/>
  <c r="F27" i="5"/>
  <c r="B59" i="7"/>
  <c r="C64" i="3"/>
  <c r="C66" i="3" s="1"/>
  <c r="E46" i="4"/>
  <c r="E4" i="8"/>
  <c r="F46" i="4"/>
  <c r="E26" i="4"/>
  <c r="F116" i="13" s="1"/>
  <c r="F16" i="8"/>
  <c r="F12" i="8" s="1"/>
  <c r="F6" i="8"/>
  <c r="F4" i="8" s="1"/>
  <c r="B38" i="5"/>
  <c r="F4" i="5"/>
  <c r="C20" i="5"/>
  <c r="C38" i="5" s="1"/>
  <c r="E3" i="9" l="1"/>
  <c r="E34" i="9" s="1"/>
  <c r="C61" i="7"/>
  <c r="B61" i="7"/>
  <c r="F48" i="4"/>
  <c r="E48" i="4"/>
  <c r="E3" i="8"/>
  <c r="F3" i="8"/>
  <c r="F20" i="5"/>
  <c r="F38" i="5"/>
  <c r="D23" i="20" l="1"/>
  <c r="D22" i="20"/>
  <c r="D21" i="20"/>
  <c r="D20" i="20"/>
  <c r="D19" i="20"/>
  <c r="D18" i="20"/>
  <c r="D17" i="20"/>
  <c r="D16" i="20"/>
  <c r="D15" i="20"/>
  <c r="D14" i="20"/>
  <c r="D10" i="20"/>
  <c r="D9" i="20"/>
  <c r="D8" i="20"/>
  <c r="D7" i="20"/>
  <c r="D6" i="20"/>
  <c r="D5" i="20"/>
  <c r="D4" i="20"/>
  <c r="C15" i="15" l="1"/>
  <c r="C25" i="16" l="1"/>
  <c r="B25"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D13" i="17"/>
  <c r="G13" i="17" s="1"/>
  <c r="D11" i="17"/>
  <c r="G11" i="17" s="1"/>
  <c r="D9" i="17"/>
  <c r="G9" i="17" s="1"/>
  <c r="D7" i="17"/>
  <c r="G7" i="17" s="1"/>
  <c r="D5" i="17"/>
  <c r="G5" i="17" s="1"/>
  <c r="F60" i="16"/>
  <c r="E60" i="16"/>
  <c r="C60" i="16"/>
  <c r="B60" i="16"/>
  <c r="D58" i="16"/>
  <c r="G58" i="16" s="1"/>
  <c r="D56" i="16"/>
  <c r="G56" i="16" s="1"/>
  <c r="D54" i="16"/>
  <c r="G54" i="16" s="1"/>
  <c r="D52" i="16"/>
  <c r="G52" i="16" s="1"/>
  <c r="D50" i="16"/>
  <c r="G50" i="16" s="1"/>
  <c r="D48" i="16"/>
  <c r="G48" i="16" s="1"/>
  <c r="D46" i="16"/>
  <c r="G46" i="16" s="1"/>
  <c r="D44" i="16"/>
  <c r="F37" i="16"/>
  <c r="E37" i="16"/>
  <c r="C37" i="16"/>
  <c r="B37" i="16"/>
  <c r="D35" i="16"/>
  <c r="G35" i="16" s="1"/>
  <c r="D34" i="16"/>
  <c r="G34" i="16" s="1"/>
  <c r="D33" i="16"/>
  <c r="G33" i="16" s="1"/>
  <c r="D32" i="16"/>
  <c r="G32" i="16" s="1"/>
  <c r="F25" i="16"/>
  <c r="E15" i="14" s="1"/>
  <c r="E25" i="16"/>
  <c r="E14" i="14" s="1"/>
  <c r="H45" i="14"/>
  <c r="E12" i="14"/>
  <c r="D24" i="16"/>
  <c r="G24"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0" i="14"/>
  <c r="H49" i="14"/>
  <c r="H42" i="14"/>
  <c r="H40" i="14"/>
  <c r="H39" i="14"/>
  <c r="H37" i="14"/>
  <c r="H36" i="14"/>
  <c r="H33" i="14"/>
  <c r="H32" i="14"/>
  <c r="H30" i="14"/>
  <c r="H28" i="14"/>
  <c r="H27" i="14"/>
  <c r="H25" i="14"/>
  <c r="H23" i="14"/>
  <c r="H22" i="14"/>
  <c r="H20" i="14"/>
  <c r="H18" i="14"/>
  <c r="H17" i="14"/>
  <c r="E17" i="14"/>
  <c r="H15" i="14"/>
  <c r="H13" i="14"/>
  <c r="H12" i="14"/>
  <c r="H10" i="14"/>
  <c r="H9" i="14"/>
  <c r="H8" i="14"/>
  <c r="H7" i="14"/>
  <c r="E13" i="24" l="1"/>
  <c r="E17" i="24" s="1"/>
  <c r="E21" i="24" s="1"/>
  <c r="H47" i="14"/>
  <c r="I47" i="14" s="1"/>
  <c r="H52" i="14"/>
  <c r="E19" i="14"/>
  <c r="I19" i="14" s="1"/>
  <c r="H51" i="14"/>
  <c r="I18" i="14"/>
  <c r="D42" i="18"/>
  <c r="G42" i="18" s="1"/>
  <c r="D12" i="18"/>
  <c r="G12" i="18" s="1"/>
  <c r="B5" i="22"/>
  <c r="B36" i="22" s="1"/>
  <c r="E44" i="14" s="1"/>
  <c r="C26" i="20"/>
  <c r="E33" i="14" s="1"/>
  <c r="G19" i="15"/>
  <c r="C38" i="15"/>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60" i="16"/>
  <c r="F41" i="19"/>
  <c r="H62" i="14" s="1"/>
  <c r="E38" i="15"/>
  <c r="G44" i="16"/>
  <c r="G60"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25"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G37" i="16"/>
  <c r="G6" i="22"/>
  <c r="D41" i="19"/>
  <c r="E42" i="14"/>
  <c r="I42" i="14" s="1"/>
  <c r="E57" i="14"/>
  <c r="E52" i="14"/>
  <c r="I52" i="14" s="1"/>
  <c r="E62" i="14"/>
  <c r="G25" i="16"/>
  <c r="G12" i="22"/>
  <c r="G9" i="22" s="1"/>
  <c r="G7" i="19"/>
  <c r="G5" i="19" s="1"/>
  <c r="C76" i="18"/>
  <c r="E13" i="14"/>
  <c r="I13" i="14" s="1"/>
  <c r="D37" i="16"/>
  <c r="H44" i="14"/>
  <c r="D6" i="22"/>
  <c r="D15" i="17"/>
  <c r="E54" i="14" l="1"/>
  <c r="E40" i="14"/>
  <c r="I40" i="14" s="1"/>
  <c r="E55" i="14"/>
  <c r="E50" i="14"/>
  <c r="I50" i="14" s="1"/>
  <c r="I44" i="14"/>
  <c r="E39" i="14"/>
  <c r="I39" i="14" s="1"/>
  <c r="E59" i="14"/>
  <c r="E49" i="14"/>
  <c r="I49" i="14" s="1"/>
  <c r="E30" i="14"/>
  <c r="I30" i="14" s="1"/>
  <c r="E29" i="14"/>
  <c r="I29" i="14" s="1"/>
  <c r="D48" i="1" s="1"/>
  <c r="I46" i="14"/>
  <c r="E25" i="14"/>
  <c r="I25" i="14" s="1"/>
  <c r="H54" i="14"/>
  <c r="I54" i="14" s="1"/>
  <c r="E56" i="14"/>
  <c r="I56" i="14" s="1"/>
  <c r="E61" i="14"/>
  <c r="E51" i="14"/>
  <c r="I51" i="14" s="1"/>
  <c r="H59" i="14"/>
  <c r="E41" i="14"/>
  <c r="I41" i="14" s="1"/>
  <c r="D50" i="1"/>
  <c r="D5" i="22"/>
  <c r="D36" i="22" s="1"/>
  <c r="E28" i="14"/>
  <c r="I28" i="14" s="1"/>
  <c r="G76" i="18"/>
  <c r="D46" i="1"/>
  <c r="G41" i="19"/>
  <c r="D76" i="18"/>
  <c r="I57" i="14"/>
  <c r="I62" i="14"/>
  <c r="E60" i="14"/>
  <c r="I60" i="14" s="1"/>
  <c r="D51" i="1"/>
  <c r="G5" i="22"/>
  <c r="G36" i="22" s="1"/>
  <c r="H55" i="14"/>
  <c r="I55" i="14" s="1"/>
  <c r="E23" i="14"/>
  <c r="I23" i="14" s="1"/>
  <c r="I61" i="14"/>
  <c r="I59" i="14" l="1"/>
  <c r="D47" i="1"/>
  <c r="D49" i="1"/>
  <c r="D54"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<sst xmlns="http://schemas.openxmlformats.org/spreadsheetml/2006/main" count="1846" uniqueCount="704">
  <si>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</si>
  <si>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</si>
  <si>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</si>
  <si>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</si>
  <si>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</si>
  <si>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</si>
  <si>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</si>
  <si>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</si>
  <si>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</si>
  <si>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</si>
  <si>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</si>
  <si>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</si>
  <si>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</si>
  <si>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</si>
  <si>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</si>
  <si>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</si>
  <si>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</si>
  <si>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</si>
  <si>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</si>
  <si>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</si>
  <si>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</si>
  <si>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</si>
  <si>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</si>
  <si>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</si>
  <si>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</si>
  <si>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</si>
  <si>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</si>
  <si>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</si>
  <si>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</si>
  <si>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</si>
  <si>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</si>
  <si>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</si>
  <si>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</si>
  <si>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</si>
  <si>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</si>
  <si>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</si>
  <si>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</si>
  <si>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</si>
  <si>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</si>
  <si>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</si>
  <si>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</si>
  <si>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</si>
  <si>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</si>
  <si>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</si>
  <si>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</si>
  <si>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</si>
  <si>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</si>
  <si>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</si>
  <si>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</si>
  <si>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</si>
  <si>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</si>
  <si>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</si>
  <si>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</si>
  <si>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</si>
  <si>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</si>
  <si>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</si>
  <si>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</si>
  <si>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</si>
  <si>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</si>
  <si>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</si>
  <si>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</si>
  <si>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</si>
  <si>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</si>
  <si>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</si>
  <si>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</si>
  <si>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</si>
  <si>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</si>
  <si>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</si>
  <si>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</si>
  <si>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</si>
  <si>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</si>
  <si>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</si>
  <si>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</si>
  <si>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</si>
  <si>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</si>
  <si>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</si>
  <si>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</si>
  <si>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</si>
  <si>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</si>
  <si>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</si>
  <si>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</si>
  <si>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</si>
  <si>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</si>
  <si>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</si>
  <si>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</si>
  <si>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</si>
  <si>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</si>
  <si>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</si>
  <si>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</si>
  <si>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</si>
  <si>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</si>
  <si>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</si>
  <si>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</si>
  <si>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</si>
  <si>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</si>
  <si>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</si>
  <si>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</si>
  <si>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</si>
  <si>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</si>
  <si>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</si>
  <si>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</si>
  <si>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</si>
  <si>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</si>
  <si>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</si>
  <si>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</si>
  <si>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</si>
  <si>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</si>
  <si>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</si>
  <si>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</si>
  <si>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</si>
  <si>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</si>
  <si>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</si>
  <si>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</si>
  <si>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</si>
  <si>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</si>
  <si>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</si>
  <si>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</si>
  <si>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</si>
  <si>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</si>
  <si>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</si>
  <si>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</si>
  <si>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</si>
  <si>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</si>
  <si>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</si>
  <si>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</si>
  <si>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</si>
  <si>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</si>
  <si>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</si>
  <si>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</si>
  <si>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</si>
  <si>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</si>
  <si>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</si>
  <si>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</si>
  <si>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</si>
  <si>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</si>
  <si>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</si>
  <si>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</si>
  <si>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</si>
  <si>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</si>
  <si>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</si>
  <si>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</si>
  <si>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</si>
  <si>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</si>
  <si>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</si>
  <si>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</si>
  <si>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</si>
  <si>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</si>
  <si>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</si>
  <si>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</si>
  <si>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</si>
  <si>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</si>
  <si>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</si>
  <si>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</si>
  <si>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</si>
  <si>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</si>
  <si>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</si>
  <si>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</si>
  <si>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</si>
  <si>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</si>
  <si>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</si>
  <si>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</si>
  <si>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</si>
  <si>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</si>
  <si>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</si>
  <si>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</si>
  <si>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</si>
  <si>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</si>
  <si>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</si>
  <si>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</si>
  <si>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</si>
  <si>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</si>
  <si>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</si>
  <si>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</si>
  <si>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</si>
  <si>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</si>
  <si>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</si>
  <si>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</si>
  <si>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</si>
  <si>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</si>
  <si>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</si>
  <si>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</si>
  <si>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</si>
  <si>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</si>
  <si>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</si>
  <si>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</si>
  <si>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</si>
  <si>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</si>
  <si>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</si>
  <si>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</si>
  <si>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</si>
  <si>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</si>
  <si>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</si>
  <si>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</si>
  <si>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</si>
  <si>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</si>
  <si>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</si>
  <si>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</si>
  <si>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</si>
  <si>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</si>
  <si>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</si>
  <si>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</si>
  <si>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</si>
  <si>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</si>
  <si>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</si>
  <si>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</si>
  <si>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</si>
  <si>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</si>
  <si>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</si>
  <si>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</si>
  <si>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</si>
  <si>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</si>
  <si>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</si>
  <si>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</si>
  <si>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</si>
  <si>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</si>
  <si>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</si>
  <si>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</si>
  <si>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</si>
  <si>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</si>
  <si>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</si>
  <si>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</si>
  <si>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</si>
  <si>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</si>
  <si>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</si>
  <si>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</si>
  <si>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</si>
  <si>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</si>
  <si>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</si>
  <si>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</si>
  <si>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</si>
  <si>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</si>
  <si>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</si>
  <si>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</si>
  <si>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</si>
  <si>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</si>
  <si>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</si>
  <si>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</si>
  <si>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</si>
  <si>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</si>
  <si>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</si>
  <si>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</si>
  <si>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</si>
  <si>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</si>
  <si>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</si>
  <si>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</si>
  <si>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</si>
  <si>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</si>
  <si>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</si>
  <si>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</si>
  <si>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</si>
  <si>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</si>
  <si>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</si>
  <si>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</si>
  <si>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</si>
  <si>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</si>
  <si>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</si>
  <si>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</si>
  <si>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</si>
  <si>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</si>
  <si>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</si>
  <si>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</si>
  <si>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</si>
  <si>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</si>
  <si>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</si>
  <si>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</si>
  <si>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</si>
  <si>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</si>
  <si>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</si>
  <si>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</si>
  <si>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</si>
  <si>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</si>
  <si>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</si>
  <si>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</si>
  <si>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</si>
  <si>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</si>
  <si>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</si>
  <si>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</si>
  <si>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</si>
  <si>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</si>
  <si>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</si>
  <si>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</si>
  <si>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</si>
  <si>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</si>
  <si>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</si>
  <si>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</si>
  <si>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</si>
  <si>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</si>
  <si>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</si>
  <si>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</si>
  <si>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</si>
  <si>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</si>
  <si>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</si>
  <si>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</si>
  <si>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</si>
  <si>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</si>
  <si>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</si>
  <si>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</si>
  <si>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</si>
  <si>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</si>
  <si>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</si>
  <si>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</si>
  <si>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</si>
  <si>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</si>
  <si>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</si>
  <si>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</si>
  <si>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</si>
  <si>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</si>
  <si>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</si>
  <si>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</si>
  <si>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</si>
  <si>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</si>
  <si>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</si>
  <si>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</si>
  <si>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</si>
  <si>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</si>
  <si>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</si>
  <si>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</si>
  <si>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</si>
  <si>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</si>
  <si>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</si>
  <si>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</si>
  <si>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</si>
  <si>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</si>
  <si>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</si>
  <si>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</si>
  <si>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</si>
  <si>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</si>
  <si>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</si>
  <si>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</si>
  <si>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</si>
  <si>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</si>
  <si>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</si>
  <si>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</si>
  <si>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</si>
  <si>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</si>
  <si>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</si>
  <si>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</si>
  <si>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</si>
  <si>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</si>
  <si>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</si>
  <si>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</si>
  <si>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</si>
  <si>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</si>
  <si>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</si>
  <si>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</si>
  <si>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</si>
  <si>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</si>
  <si>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</si>
  <si>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</si>
  <si>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</si>
  <si>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</si>
  <si>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</si>
  <si>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</si>
  <si>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</si>
  <si>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</si>
  <si>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</si>
  <si>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</si>
  <si>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</si>
  <si>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</si>
  <si>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</si>
  <si>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</si>
  <si>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</si>
  <si>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</si>
  <si>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</si>
  <si>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</si>
  <si>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</si>
  <si>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</si>
  <si>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</si>
  <si>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</si>
  <si>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</si>
  <si>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</si>
  <si>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</si>
  <si>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</si>
  <si>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</si>
  <si>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</si>
  <si>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</si>
  <si>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</si>
  <si>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</si>
  <si>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</si>
  <si>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</si>
  <si>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</si>
  <si>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</si>
  <si>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</si>
  <si>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</si>
  <si>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</si>
  <si>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</si>
  <si>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</si>
  <si>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</si>
  <si>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</si>
  <si>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</si>
  <si>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</si>
  <si>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</si>
  <si>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</si>
  <si>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</si>
  <si>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</si>
  <si>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</si>
  <si>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</si>
  <si>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</si>
  <si>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</si>
  <si>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</si>
  <si>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</si>
  <si>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</si>
  <si>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</si>
  <si>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</si>
  <si>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</si>
  <si>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</si>
  <si>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</si>
  <si>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</si>
  <si>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</si>
  <si>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</si>
  <si>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</si>
  <si>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</si>
  <si>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</si>
  <si>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</si>
  <si>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</si>
  <si>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</si>
  <si>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</si>
  <si>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</si>
  <si>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</si>
  <si>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</si>
  <si>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</si>
  <si>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</si>
  <si>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</si>
  <si>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</si>
  <si>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</si>
  <si>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</si>
  <si>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</si>
  <si>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</si>
  <si>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</si>
  <si>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</si>
  <si>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</si>
  <si>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</si>
  <si>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</si>
  <si>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</si>
  <si>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</si>
  <si>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</si>
  <si>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</si>
  <si>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</si>
  <si>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</si>
  <si>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</si>
  <si>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</si>
  <si>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</si>
  <si>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</si>
  <si>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</si>
  <si>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</si>
  <si>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</si>
  <si>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</si>
  <si>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</si>
  <si>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</si>
  <si>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</si>
  <si>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</si>
  <si>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</si>
  <si>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</si>
  <si>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</si>
  <si>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</si>
  <si>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</si>
  <si>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</si>
  <si>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</si>
  <si>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</si>
  <si>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</si>
  <si>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</si>
  <si>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</si>
  <si>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</si>
  <si>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</si>
  <si>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</si>
  <si>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</si>
  <si>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</si>
  <si>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</si>
  <si>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</si>
  <si>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</si>
  <si>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</si>
  <si>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</si>
  <si>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</si>
  <si>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</si>
  <si>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</si>
  <si>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</si>
  <si>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</si>
  <si>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</si>
  <si>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</si>
  <si>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</si>
  <si>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</si>
  <si>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</si>
  <si>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</si>
  <si>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</si>
  <si>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</si>
  <si>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</si>
  <si>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</si>
  <si>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</si>
  <si>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</si>
  <si>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</si>
  <si>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</si>
  <si>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</si>
  <si>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</si>
  <si>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</si>
  <si>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</si>
  <si>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</si>
  <si>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</si>
  <si>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</si>
  <si>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</si>
  <si>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</si>
  <si>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</si>
  <si>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</si>
  <si>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</si>
  <si>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</si>
  <si>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</si>
  <si>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</si>
  <si>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</si>
  <si>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</si>
  <si>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</si>
  <si>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</si>
  <si>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</si>
  <si>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</si>
  <si>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</si>
  <si>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</si>
  <si>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</si>
  <si>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</si>
  <si>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</si>
  <si>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</si>
  <si>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</si>
  <si>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</si>
  <si>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</si>
  <si>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</si>
  <si>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</si>
  <si>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</si>
  <si>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</si>
  <si>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</si>
  <si>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</si>
  <si>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</si>
  <si>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</si>
  <si>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</si>
  <si>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</si>
  <si>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</si>
  <si>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</si>
  <si>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</si>
  <si>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</si>
  <si>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</si>
  <si>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</si>
  <si>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</si>
  <si>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</si>
  <si>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</si>
  <si>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</si>
  <si>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</si>
  <si>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</si>
  <si>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</si>
  <si>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</si>
  <si>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</si>
  <si>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</si>
  <si>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</si>
  <si>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</si>
  <si>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</si>
  <si>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</si>
  <si>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</si>
  <si>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</si>
  <si>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</si>
  <si>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</si>
  <si>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</si>
  <si>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</si>
  <si>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</si>
  <si>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</si>
  <si>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</si>
  <si>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</si>
  <si>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</si>
  <si>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</si>
  <si>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</si>
  <si>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</si>
  <si>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</si>
  <si>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</si>
  <si>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</si>
  <si>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</si>
  <si>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</si>
  <si>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</si>
  <si>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</si>
  <si>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</si>
  <si>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</si>
  <si>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</si>
  <si>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</si>
  <si>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</si>
  <si>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</si>
  <si>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</si>
  <si>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</si>
  <si>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</si>
  <si>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</si>
  <si>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</si>
  <si>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</si>
  <si>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</si>
  <si>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</si>
  <si>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</si>
  <si>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</si>
  <si>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</si>
  <si>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</si>
  <si>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</si>
  <si>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</si>
  <si>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</si>
  <si>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</si>
  <si>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</si>
  <si>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</si>
  <si>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</si>
  <si>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</si>
  <si>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</si>
  <si>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</si>
  <si>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</si>
  <si>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</si>
  <si>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</si>
  <si>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</si>
  <si>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</si>
  <si>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</si>
  <si>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</si>
  <si>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</si>
  <si>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</si>
  <si>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</si>
  <si>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</si>
  <si>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</si>
  <si>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</si>
  <si>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</si>
  <si>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</si>
  <si>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</si>
  <si>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</si>
  <si>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</si>
  <si>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</si>
  <si>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</si>
  <si>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</si>
  <si>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</si>
  <si>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</si>
  <si>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</si>
  <si>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</si>
  <si>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</si>
  <si>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</si>
  <si>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</si>
  <si>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</si>
  <si>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</si>
  <si>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</si>
  <si>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</si>
  <si>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</si>
  <si>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</si>
  <si>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</si>
  <si>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</si>
  <si>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</si>
  <si>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</si>
  <si>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</si>
  <si>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</si>
  <si>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</si>
  <si>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</si>
  <si>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</si>
  <si>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</si>
  <si>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</si>
  <si>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</si>
  <si>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</si>
  <si>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</si>
  <si>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</si>
  <si>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</si>
  <si>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</si>
  <si>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</si>
  <si>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</si>
  <si>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</si>
  <si>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</si>
  <si>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</si>
  <si>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</si>
  <si>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</si>
  <si>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SAN FELIPE, GTO.
Estado de Actividades
Del 1 de Enero al 30 de Septiembre de 2025
(Cifras en Pesos)</t>
  </si>
  <si>
    <t>SISTEMA PARA EL DESARROLLO INTEGRAL DE LA FAMILIA DEL MUNICIPIO DE SAN FELIPE,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</si>
  <si>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</si>
  <si>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</si>
  <si>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</si>
  <si>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</si>
  <si>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</si>
  <si>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</si>
  <si>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</si>
  <si>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</si>
  <si>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SAN FELIPE, GTO.
Estado de Variación en la Hacienda Pública
Del 1 de Enero 30 de Septiembre de 2025
(Cifras en Pesos)</t>
  </si>
  <si>
    <t>SISTEMA PARA EL DESARROLLO INTEGRAL DE LA FAMILIA DEL MUNICIPIO DE SAN FELIPE, GTO.
Estado de Cambios en la Situación Financiera
Del 1 de Enero al 30 de Septiembre de 2025
(Cifras en Pesos)</t>
  </si>
  <si>
    <t>SISTEMA PARA EL DESARROLLO INTEGRAL DE LA FAMILIA DEL MUNICIPIO DE SAN FELIPE, GTO.
Estado de Flujos de Efectivo
Del 1 de Enero al 30 de Septiembre de 2025
(Cifras en Pesos)</t>
  </si>
  <si>
    <t>SISTEMA PARA EL DESARROLLO INTEGRAL DE LA FAMILIA DEL MUNICIPIO DE SAN FELIPE, GTO.
Estado Analítico del Activo
Del 1 de Enero al 30 de Septiembre de 2025
(Cifras en Pesos)</t>
  </si>
  <si>
    <t>SISTEMA PARA EL DESARROLLO INTEGRAL DE LA FAMILIA DEL MUNICIPIO DE SAN FELIPE, GTO.
Estado Analítico de la Deuda y Otros Pasivos
Del 1 de Enero al 30 de Septiembre de 2025
(Cifras en Pesos)</t>
  </si>
  <si>
    <t>SISTEMA PARA EL DESARROLLO INTEGRAL DE LA FAMILIA DEL MUNICIPIO DE SAN FELIPE, GTO.</t>
  </si>
  <si>
    <t>Correspondiente del 1 de Enero al 30 de Septiembre de 2025</t>
  </si>
  <si>
    <t>SISTEMA PARA EL DESARROLLO INTEGRAL DE LA FAMILIA DEL MUNICIPIO DE SAN FELIPE, GTO.
Estado Analítico del Ejercicio del Presupuesto de Egresos
Clasificación por Objeto del Gasto (Capítulo y Concepto)
Del 1 de Enero al 30 de Septiembre de 2025
(Cifras en Pesos)</t>
  </si>
  <si>
    <t>SISTEMA PARA EL DESARROLLO INTEGRAL DE LA FAMILIA DEL MUNICIPIO DE SAN FELIPE, GTO.
Estado Analítico del Ejercicio del Presupuesto de Egresos
Clasificación Económica (por Tipo de Gasto)
Del 1 de Enero al 30 de Septiembre de 2025
(Cifras en Pesos)</t>
  </si>
  <si>
    <t>31120M29D010000 PRESIDENCIA EJECUTIVA</t>
  </si>
  <si>
    <t>31120M29D020000 DIRECCION GENERAL</t>
  </si>
  <si>
    <t>31120M29D030100 PRESUPUESTO Y CONTABILID</t>
  </si>
  <si>
    <t>31120M29D030200 RECURSOS HUMANOS</t>
  </si>
  <si>
    <t>31120M29D040000 COORDINACION DE ASISTENC</t>
  </si>
  <si>
    <t>31120M29D050000 PROCURADURIA AUXILIAR DE</t>
  </si>
  <si>
    <t>31120M29D060000 TRABAJO SOCIAL</t>
  </si>
  <si>
    <t>31120M29D070100 ATENCION DE SALUD PREVEN</t>
  </si>
  <si>
    <t>31120M29D070200 RED MOVIL, SALUD Y BIENE</t>
  </si>
  <si>
    <t>31120M29D080000 COORDINACION DE PSICOLOG</t>
  </si>
  <si>
    <t>31120M29D090000 COORDINACION DE ATENCION</t>
  </si>
  <si>
    <t>31120M29D100100 ORIENTACION ALIMENTARIA</t>
  </si>
  <si>
    <t>31120M29D100200 ASISTENCIA ALIMENTARIA</t>
  </si>
  <si>
    <t>31120M29D110100 ATCION INFANCIA Y HABILI</t>
  </si>
  <si>
    <t>31120M29D120100 REHABILITACION PERSONAS</t>
  </si>
  <si>
    <t>31120M29D120200 INCLUSION A LA VIDA</t>
  </si>
  <si>
    <t>31120M29D130000 CENTRO ASISTENCIAL DESAR</t>
  </si>
  <si>
    <t>31120M29D140100 CONTROL PATRIMONIAL</t>
  </si>
  <si>
    <t>31120M29D140200 UNIDADES PRODUCTIVAS</t>
  </si>
  <si>
    <t>SISTEMA PARA EL DESARROLLO INTEGRAL DE LA FAMILIA DEL MUNICIPIO DE SAN FELIPE, GTO.
Estado Analítico del Ejercicio del Presupuesto de Egresos
Clasificación Administrativa
Del 1 de Enero al 30 de Septiembre de 2025
(Cifras en Pesos)</t>
  </si>
  <si>
    <t>SISTEMA PARA EL DESARROLLO INTEGRAL DE LA FAMILIA DEL MUNICIPIO DE SAN FELIPE, GTO.
Estado Analítico del Ejercicio del Presupuesto de Egresos
Clasificación Funcional (Finalidad y Función)
Del 1 de Enero al 30 de Septiembre de 2025
(Cifras en Pesos)</t>
  </si>
  <si>
    <t>SISTEMA PARA EL DESARROLLO INTEGRAL DE LA FAMILIA DEL MUNICIPIO DE SAN FELIPE, GTO.
Estado Analítico de Ingresos
Del 1 de Enero al 30 de Septiembre de 2025
(Cifras en Pesos)</t>
  </si>
  <si>
    <t>SISTEMA PARA EL DESARROLLO INTEGRAL DE LA FAMILIA DEL MUNICIPIO DE SAN FELIPE, GTO.
Gasto por Categoría Programática
Del 1 de Enero al 30 de Septiembre de 2025
(Cifras en Pesos)</t>
  </si>
  <si>
    <t>SISTEMA PARA EL DESARROLLO INTEGRAL DE LA FAMILIA DEL MUNICIPIO DE SAN FELIPE, GTO.
INDICADORES DE POSTURA FISCAL
Del 1 de Enero al 30 de Septiembre de 2025
(Cifras en Pesos)</t>
  </si>
  <si>
    <t>SISTEMA PARA EL DESARROLLO INTEGRAL DE LA FAMILIA DEL MUNICIPIO DE SAN FELIPE, GTO.
Endeudamiento Neto
Del 1 de Enero al 30 de Septiembre de 2025
(Cifras en Pesos)</t>
  </si>
  <si>
    <t>SISTEMA PARA EL DESARROLLO INTEGRAL DE LA FAMILIA DEL MUNICIPIO DE SAN FELIPE,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</si>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</sst>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49"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4914310.3099999996</v>
      </c>
      <c r="E32" s="412">
        <v>4538530.3499999996</v>
      </c>
    </row>
    <row r="33" spans="1:5" ht="11.25" customHeight="1" x14ac:dyDescent="0.2">
      <c r="A33" s="62"/>
      <c r="B33" s="26"/>
      <c r="C33" s="26"/>
      <c r="D33" s="414"/>
      <c r="E33" s="414"/>
    </row>
    <row r="34" spans="1:5" ht="11.25" customHeight="1" x14ac:dyDescent="0.2">
      <c r="A34" s="43" t="s">
        <v>269</v>
      </c>
      <c r="B34" s="26"/>
      <c r="C34" s="26"/>
      <c r="D34" s="412">
        <f>D32+D3</f>
        <v>4914310.3099999996</v>
      </c>
      <c r="E34" s="412">
        <f>E32+E3</f>
        <v>4538530.3499999996</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698</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890003.34</v>
      </c>
      <c r="C10" s="231">
        <v>15000</v>
      </c>
      <c r="D10" s="231">
        <f t="shared" si="0"/>
        <v>905003.34</v>
      </c>
      <c r="E10" s="231">
        <v>902537</v>
      </c>
      <c r="F10" s="231">
        <v>902537</v>
      </c>
      <c r="G10" s="231">
        <f t="shared" si="1"/>
        <v>12533.660000000033</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16849088.309999999</v>
      </c>
      <c r="C12" s="231">
        <v>1840000</v>
      </c>
      <c r="D12" s="231">
        <f t="shared" si="0"/>
        <v>18689088.309999999</v>
      </c>
      <c r="E12" s="231">
        <v>15865059.720000001</v>
      </c>
      <c r="F12" s="231">
        <v>15865059.720000001</v>
      </c>
      <c r="G12" s="231">
        <f t="shared" si="1"/>
        <v>-984028.58999999799</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17739091.649999999</v>
      </c>
      <c r="C15" s="234">
        <f>SUM(C4:C13)</f>
        <v>1855000</v>
      </c>
      <c r="D15" s="234">
        <f t="shared" ref="D15:G15" si="2">SUM(D4:D13)</f>
        <v>19594091.649999999</v>
      </c>
      <c r="E15" s="234">
        <f t="shared" si="2"/>
        <v>16767596.720000001</v>
      </c>
      <c r="F15" s="235">
        <f t="shared" si="2"/>
        <v>16767596.720000001</v>
      </c>
      <c r="G15" s="236">
        <f t="shared" si="2"/>
        <v>-971494.92999999796</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17739091.649999999</v>
      </c>
      <c r="C29" s="251">
        <f t="shared" si="6"/>
        <v>1855000</v>
      </c>
      <c r="D29" s="251">
        <f t="shared" si="6"/>
        <v>19594091.649999999</v>
      </c>
      <c r="E29" s="251">
        <f t="shared" si="6"/>
        <v>16767596.720000001</v>
      </c>
      <c r="F29" s="251">
        <f t="shared" si="6"/>
        <v>16767596.720000001</v>
      </c>
      <c r="G29" s="251">
        <f t="shared" si="6"/>
        <v>-971494.92999999796</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890003.34</v>
      </c>
      <c r="C32" s="248">
        <v>15000</v>
      </c>
      <c r="D32" s="248">
        <f>B32+C32</f>
        <v>905003.34</v>
      </c>
      <c r="E32" s="248">
        <v>902537</v>
      </c>
      <c r="F32" s="248">
        <v>902537</v>
      </c>
      <c r="G32" s="248">
        <f t="shared" si="7"/>
        <v>12533.660000000033</v>
      </c>
      <c r="H32" s="228" t="s">
        <v>410</v>
      </c>
    </row>
    <row r="33" spans="1:8" ht="21.6" customHeight="1" x14ac:dyDescent="0.25">
      <c r="A33" s="247" t="s">
        <v>113</v>
      </c>
      <c r="B33" s="248">
        <v>16849088.309999999</v>
      </c>
      <c r="C33" s="248">
        <v>1840000</v>
      </c>
      <c r="D33" s="248">
        <f>B33+C33</f>
        <v>18689088.309999999</v>
      </c>
      <c r="E33" s="248">
        <v>15865059.720000001</v>
      </c>
      <c r="F33" s="248">
        <v>15865059.720000001</v>
      </c>
      <c r="G33" s="248">
        <f t="shared" si="7"/>
        <v>-984028.58999999799</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17739091.649999999</v>
      </c>
      <c r="C38" s="234">
        <f t="shared" ref="C38:G38" si="9">SUM(C35+C29+C19)</f>
        <v>1855000</v>
      </c>
      <c r="D38" s="234">
        <f t="shared" si="9"/>
        <v>19594091.649999999</v>
      </c>
      <c r="E38" s="234">
        <f t="shared" si="9"/>
        <v>16767596.720000001</v>
      </c>
      <c r="F38" s="234">
        <f t="shared" si="9"/>
        <v>16767596.720000001</v>
      </c>
      <c r="G38" s="236">
        <f t="shared" si="9"/>
        <v>-971494.92999999796</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2"/>
  <sheetViews>
    <sheetView showGridLines="0" zoomScale="71" workbookViewId="0">
      <selection activeCell="A23" sqref="A23:J23"/>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696</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605398.99</v>
      </c>
      <c r="C5" s="266">
        <v>-18604.96</v>
      </c>
      <c r="D5" s="266">
        <f>B5+C5</f>
        <v>586794.03</v>
      </c>
      <c r="E5" s="266">
        <v>369362.71</v>
      </c>
      <c r="F5" s="266">
        <v>369362.71</v>
      </c>
      <c r="G5" s="266">
        <f>D5-E5</f>
        <v>217431.32</v>
      </c>
    </row>
    <row r="6" spans="1:7" x14ac:dyDescent="0.25">
      <c r="A6" s="265" t="s">
        <v>678</v>
      </c>
      <c r="B6" s="266">
        <v>743651.66</v>
      </c>
      <c r="C6" s="266">
        <v>1908063.24</v>
      </c>
      <c r="D6" s="266">
        <f t="shared" ref="D6:D24" si="0">B6+C6</f>
        <v>2651714.9</v>
      </c>
      <c r="E6" s="266">
        <v>1111519.82</v>
      </c>
      <c r="F6" s="266">
        <v>1111519.82</v>
      </c>
      <c r="G6" s="266">
        <f t="shared" ref="G6:G24" si="1">D6-E6</f>
        <v>1540195.0799999998</v>
      </c>
    </row>
    <row r="7" spans="1:7" x14ac:dyDescent="0.25">
      <c r="A7" s="265" t="s">
        <v>679</v>
      </c>
      <c r="B7" s="266">
        <v>1125062.68</v>
      </c>
      <c r="C7" s="266">
        <v>476478.56</v>
      </c>
      <c r="D7" s="266">
        <f t="shared" si="0"/>
        <v>1601541.24</v>
      </c>
      <c r="E7" s="266">
        <v>1113252.3799999999</v>
      </c>
      <c r="F7" s="266">
        <v>1113252.3799999999</v>
      </c>
      <c r="G7" s="266">
        <f t="shared" si="1"/>
        <v>488288.8600000001</v>
      </c>
    </row>
    <row r="8" spans="1:7" x14ac:dyDescent="0.25">
      <c r="A8" s="265" t="s">
        <v>680</v>
      </c>
      <c r="B8" s="266">
        <v>428305.91</v>
      </c>
      <c r="C8" s="266">
        <v>0</v>
      </c>
      <c r="D8" s="266">
        <f t="shared" si="0"/>
        <v>428305.91</v>
      </c>
      <c r="E8" s="266">
        <v>284793.3</v>
      </c>
      <c r="F8" s="266">
        <v>284793.3</v>
      </c>
      <c r="G8" s="266">
        <f t="shared" si="1"/>
        <v>143512.60999999999</v>
      </c>
    </row>
    <row r="9" spans="1:7" x14ac:dyDescent="0.25">
      <c r="A9" s="265" t="s">
        <v>681</v>
      </c>
      <c r="B9" s="266">
        <v>408439.76</v>
      </c>
      <c r="C9" s="266">
        <v>468744.8</v>
      </c>
      <c r="D9" s="266">
        <f t="shared" si="0"/>
        <v>877184.56</v>
      </c>
      <c r="E9" s="266">
        <v>229614.95</v>
      </c>
      <c r="F9" s="266">
        <v>229614.95</v>
      </c>
      <c r="G9" s="266">
        <f t="shared" si="1"/>
        <v>647569.6100000001</v>
      </c>
    </row>
    <row r="10" spans="1:7" x14ac:dyDescent="0.25">
      <c r="A10" s="265" t="s">
        <v>682</v>
      </c>
      <c r="B10" s="266">
        <v>1544889.12</v>
      </c>
      <c r="C10" s="266">
        <v>207334.59</v>
      </c>
      <c r="D10" s="266">
        <f t="shared" si="0"/>
        <v>1752223.7100000002</v>
      </c>
      <c r="E10" s="266">
        <v>988616.68</v>
      </c>
      <c r="F10" s="266">
        <v>988616.68</v>
      </c>
      <c r="G10" s="266">
        <f t="shared" si="1"/>
        <v>763607.03000000014</v>
      </c>
    </row>
    <row r="11" spans="1:7" x14ac:dyDescent="0.25">
      <c r="A11" s="265" t="s">
        <v>683</v>
      </c>
      <c r="B11" s="266">
        <v>730510.4</v>
      </c>
      <c r="C11" s="266">
        <v>70000</v>
      </c>
      <c r="D11" s="266">
        <f t="shared" si="0"/>
        <v>800510.4</v>
      </c>
      <c r="E11" s="266">
        <v>516266.83</v>
      </c>
      <c r="F11" s="266">
        <v>516266.83</v>
      </c>
      <c r="G11" s="266">
        <f t="shared" si="1"/>
        <v>284243.57</v>
      </c>
    </row>
    <row r="12" spans="1:7" x14ac:dyDescent="0.25">
      <c r="A12" s="265" t="s">
        <v>684</v>
      </c>
      <c r="B12" s="266">
        <v>153378.32</v>
      </c>
      <c r="C12" s="266">
        <v>0</v>
      </c>
      <c r="D12" s="266">
        <f t="shared" ref="D12" si="2">B12+C12</f>
        <v>153378.32</v>
      </c>
      <c r="E12" s="266">
        <v>101263.03</v>
      </c>
      <c r="F12" s="266">
        <v>101263.03</v>
      </c>
      <c r="G12" s="266">
        <f t="shared" ref="G12" si="3">D12-E12</f>
        <v>52115.290000000008</v>
      </c>
    </row>
    <row r="13" spans="1:7" x14ac:dyDescent="0.25">
      <c r="A13" s="265" t="s">
        <v>685</v>
      </c>
      <c r="B13" s="266">
        <v>335337.76</v>
      </c>
      <c r="C13" s="266">
        <v>9491.1200000000008</v>
      </c>
      <c r="D13" s="266">
        <f t="shared" ref="D13" si="4">B13+C13</f>
        <v>344828.88</v>
      </c>
      <c r="E13" s="266">
        <v>227823.96</v>
      </c>
      <c r="F13" s="266">
        <v>227823.96</v>
      </c>
      <c r="G13" s="266">
        <f t="shared" ref="G13" si="5">D13-E13</f>
        <v>117004.92000000001</v>
      </c>
    </row>
    <row r="14" spans="1:7" x14ac:dyDescent="0.25">
      <c r="A14" s="265" t="s">
        <v>686</v>
      </c>
      <c r="B14" s="266">
        <v>818377.51</v>
      </c>
      <c r="C14" s="266">
        <v>500.04</v>
      </c>
      <c r="D14" s="266">
        <f t="shared" ref="D14" si="6">B14+C14</f>
        <v>818877.55</v>
      </c>
      <c r="E14" s="266">
        <v>547241.42000000004</v>
      </c>
      <c r="F14" s="266">
        <v>547241.42000000004</v>
      </c>
      <c r="G14" s="266">
        <f t="shared" ref="G14" si="7">D14-E14</f>
        <v>271636.13</v>
      </c>
    </row>
    <row r="15" spans="1:7" x14ac:dyDescent="0.25">
      <c r="A15" s="265" t="s">
        <v>687</v>
      </c>
      <c r="B15" s="266">
        <v>1210401.25</v>
      </c>
      <c r="C15" s="266">
        <v>11689.98</v>
      </c>
      <c r="D15" s="266">
        <f t="shared" ref="D15" si="8">B15+C15</f>
        <v>1222091.23</v>
      </c>
      <c r="E15" s="266">
        <v>785856.56</v>
      </c>
      <c r="F15" s="266">
        <v>785856.56</v>
      </c>
      <c r="G15" s="266">
        <f t="shared" ref="G15" si="9">D15-E15</f>
        <v>436234.66999999993</v>
      </c>
    </row>
    <row r="16" spans="1:7" x14ac:dyDescent="0.25">
      <c r="A16" s="265" t="s">
        <v>688</v>
      </c>
      <c r="B16" s="266">
        <v>158135.28</v>
      </c>
      <c r="C16" s="266">
        <v>508.26</v>
      </c>
      <c r="D16" s="266">
        <f t="shared" ref="D16" si="10">B16+C16</f>
        <v>158643.54</v>
      </c>
      <c r="E16" s="266">
        <v>104569.28</v>
      </c>
      <c r="F16" s="266">
        <v>104569.28</v>
      </c>
      <c r="G16" s="266">
        <f t="shared" ref="G16" si="11">D16-E16</f>
        <v>54074.260000000009</v>
      </c>
    </row>
    <row r="17" spans="1:7" x14ac:dyDescent="0.25">
      <c r="A17" s="265" t="s">
        <v>689</v>
      </c>
      <c r="B17" s="266">
        <v>2741221.07</v>
      </c>
      <c r="C17" s="266">
        <v>12725.98</v>
      </c>
      <c r="D17" s="266">
        <f t="shared" ref="D17" si="12">B17+C17</f>
        <v>2753947.05</v>
      </c>
      <c r="E17" s="266">
        <v>2056520.79</v>
      </c>
      <c r="F17" s="266">
        <v>2056520.79</v>
      </c>
      <c r="G17" s="266">
        <f t="shared" ref="G17" si="13">D17-E17</f>
        <v>697426.25999999978</v>
      </c>
    </row>
    <row r="18" spans="1:7" x14ac:dyDescent="0.25">
      <c r="A18" s="265" t="s">
        <v>690</v>
      </c>
      <c r="B18" s="266">
        <v>492553.32</v>
      </c>
      <c r="C18" s="266">
        <v>4174.28</v>
      </c>
      <c r="D18" s="266">
        <f t="shared" ref="D18" si="14">B18+C18</f>
        <v>496727.60000000003</v>
      </c>
      <c r="E18" s="266">
        <v>267024.28000000003</v>
      </c>
      <c r="F18" s="266">
        <v>267024.28000000003</v>
      </c>
      <c r="G18" s="266">
        <f t="shared" ref="G18" si="15">D18-E18</f>
        <v>229703.32</v>
      </c>
    </row>
    <row r="19" spans="1:7" x14ac:dyDescent="0.25">
      <c r="A19" s="265" t="s">
        <v>691</v>
      </c>
      <c r="B19" s="266">
        <v>1400888.6</v>
      </c>
      <c r="C19" s="266">
        <v>31588.61</v>
      </c>
      <c r="D19" s="266">
        <f t="shared" ref="D19" si="16">B19+C19</f>
        <v>1432477.2100000002</v>
      </c>
      <c r="E19" s="266">
        <v>905381.02</v>
      </c>
      <c r="F19" s="266">
        <v>905381.02</v>
      </c>
      <c r="G19" s="266">
        <f t="shared" ref="G19" si="17">D19-E19</f>
        <v>527096.19000000018</v>
      </c>
    </row>
    <row r="20" spans="1:7" x14ac:dyDescent="0.25">
      <c r="A20" s="265" t="s">
        <v>692</v>
      </c>
      <c r="B20" s="266">
        <v>157318.1</v>
      </c>
      <c r="C20" s="266">
        <v>-1082.24</v>
      </c>
      <c r="D20" s="266">
        <f t="shared" ref="D20" si="18">B20+C20</f>
        <v>156235.86000000002</v>
      </c>
      <c r="E20" s="266">
        <v>100850.31</v>
      </c>
      <c r="F20" s="266">
        <v>100850.31</v>
      </c>
      <c r="G20" s="266">
        <f t="shared" ref="G20" si="19">D20-E20</f>
        <v>55385.550000000017</v>
      </c>
    </row>
    <row r="21" spans="1:7" x14ac:dyDescent="0.25">
      <c r="A21" s="265" t="s">
        <v>693</v>
      </c>
      <c r="B21" s="266">
        <v>3387990.29</v>
      </c>
      <c r="C21" s="266">
        <v>-299582.21999999997</v>
      </c>
      <c r="D21" s="266">
        <f t="shared" ref="D21" si="20">B21+C21</f>
        <v>3088408.0700000003</v>
      </c>
      <c r="E21" s="266">
        <v>1974819.24</v>
      </c>
      <c r="F21" s="266">
        <v>1974819.24</v>
      </c>
      <c r="G21" s="266">
        <f t="shared" ref="G21" si="21">D21-E21</f>
        <v>1113588.8300000003</v>
      </c>
    </row>
    <row r="22" spans="1:7" x14ac:dyDescent="0.25">
      <c r="A22" s="265" t="s">
        <v>694</v>
      </c>
      <c r="B22" s="266">
        <v>843926.55</v>
      </c>
      <c r="C22" s="266">
        <v>199665.7</v>
      </c>
      <c r="D22" s="266">
        <f t="shared" ref="D22" si="22">B22+C22</f>
        <v>1043592.25</v>
      </c>
      <c r="E22" s="266">
        <v>648617.52</v>
      </c>
      <c r="F22" s="266">
        <v>648617.52</v>
      </c>
      <c r="G22" s="266">
        <f t="shared" ref="G22" si="23">D22-E22</f>
        <v>394974.73</v>
      </c>
    </row>
    <row r="23" spans="1:7" x14ac:dyDescent="0.25">
      <c r="A23" s="265" t="s">
        <v>695</v>
      </c>
      <c r="B23" s="266">
        <v>453305.08</v>
      </c>
      <c r="C23" s="266">
        <v>-75255.89</v>
      </c>
      <c r="D23" s="266">
        <f t="shared" ref="D23" si="24">B23+C23</f>
        <v>378049.19</v>
      </c>
      <c r="E23" s="266">
        <v>245837.41</v>
      </c>
      <c r="F23" s="266">
        <v>245837.41</v>
      </c>
      <c r="G23" s="266">
        <f t="shared" ref="G23" si="25">D23-E23</f>
        <v>132211.78</v>
      </c>
    </row>
    <row r="24" spans="1:7" x14ac:dyDescent="0.25">
      <c r="A24" s="265"/>
      <c r="B24" s="266">
        <v>0</v>
      </c>
      <c r="C24" s="266">
        <v>0</v>
      </c>
      <c r="D24" s="266">
        <f t="shared" si="0"/>
        <v>0</v>
      </c>
      <c r="E24" s="266">
        <v>0</v>
      </c>
      <c r="F24" s="266">
        <v>0</v>
      </c>
      <c r="G24" s="266">
        <f t="shared" si="1"/>
        <v>0</v>
      </c>
    </row>
    <row r="25" spans="1:7" x14ac:dyDescent="0.25">
      <c r="A25" s="267" t="s">
        <v>429</v>
      </c>
      <c r="B25" s="268">
        <f t="shared" ref="B25:C25" si="26">SUM(B5:B24)</f>
        <v>17739091.649999999</v>
      </c>
      <c r="C25" s="268">
        <f t="shared" si="26"/>
        <v>3006439.8499999992</v>
      </c>
      <c r="D25" s="268">
        <f>SUM(D5:D24)</f>
        <v>20745531.500000004</v>
      </c>
      <c r="E25" s="268">
        <f t="shared" ref="E25:G25" si="27">SUM(E5:E24)</f>
        <v>12579231.49</v>
      </c>
      <c r="F25" s="268">
        <f t="shared" si="27"/>
        <v>12579231.49</v>
      </c>
      <c r="G25" s="268">
        <f t="shared" si="27"/>
        <v>8166300.0100000007</v>
      </c>
    </row>
    <row r="28" spans="1:7" ht="55.35" customHeight="1" x14ac:dyDescent="0.25">
      <c r="A28" s="492" t="s">
        <v>696</v>
      </c>
      <c r="B28" s="493"/>
      <c r="C28" s="493"/>
      <c r="D28" s="493"/>
      <c r="E28" s="493"/>
      <c r="F28" s="493"/>
      <c r="G28" s="494"/>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x14ac:dyDescent="0.25">
      <c r="A32" s="271" t="s">
        <v>430</v>
      </c>
      <c r="B32" s="266">
        <v>0</v>
      </c>
      <c r="C32" s="266">
        <v>0</v>
      </c>
      <c r="D32" s="266">
        <f>B32+C32</f>
        <v>0</v>
      </c>
      <c r="E32" s="266">
        <v>0</v>
      </c>
      <c r="F32" s="266">
        <v>0</v>
      </c>
      <c r="G32" s="266">
        <f>D32-E32</f>
        <v>0</v>
      </c>
    </row>
    <row r="33" spans="1:7" x14ac:dyDescent="0.25">
      <c r="A33" s="271" t="s">
        <v>431</v>
      </c>
      <c r="B33" s="266">
        <v>0</v>
      </c>
      <c r="C33" s="266">
        <v>0</v>
      </c>
      <c r="D33" s="266">
        <f t="shared" ref="D33:D35" si="28">B33+C33</f>
        <v>0</v>
      </c>
      <c r="E33" s="266">
        <v>0</v>
      </c>
      <c r="F33" s="266">
        <v>0</v>
      </c>
      <c r="G33" s="266">
        <f t="shared" ref="G33:G35" si="29">D33-E33</f>
        <v>0</v>
      </c>
    </row>
    <row r="34" spans="1:7" x14ac:dyDescent="0.25">
      <c r="A34" s="271" t="s">
        <v>432</v>
      </c>
      <c r="B34" s="266">
        <v>0</v>
      </c>
      <c r="C34" s="266">
        <v>0</v>
      </c>
      <c r="D34" s="266">
        <f t="shared" si="28"/>
        <v>0</v>
      </c>
      <c r="E34" s="266">
        <v>0</v>
      </c>
      <c r="F34" s="266">
        <v>0</v>
      </c>
      <c r="G34" s="266">
        <f t="shared" si="29"/>
        <v>0</v>
      </c>
    </row>
    <row r="35" spans="1:7" x14ac:dyDescent="0.25">
      <c r="A35" s="271" t="s">
        <v>433</v>
      </c>
      <c r="B35" s="266">
        <v>0</v>
      </c>
      <c r="C35" s="266">
        <v>0</v>
      </c>
      <c r="D35" s="266">
        <f t="shared" si="28"/>
        <v>0</v>
      </c>
      <c r="E35" s="266">
        <v>0</v>
      </c>
      <c r="F35" s="266">
        <v>0</v>
      </c>
      <c r="G35" s="266">
        <f t="shared" si="29"/>
        <v>0</v>
      </c>
    </row>
    <row r="36" spans="1:7" x14ac:dyDescent="0.25">
      <c r="A36" s="271"/>
      <c r="B36" s="266"/>
      <c r="C36" s="266"/>
      <c r="D36" s="266"/>
      <c r="E36" s="266"/>
      <c r="F36" s="266"/>
      <c r="G36" s="266"/>
    </row>
    <row r="37" spans="1:7" x14ac:dyDescent="0.25">
      <c r="A37" s="267" t="s">
        <v>429</v>
      </c>
      <c r="B37" s="268">
        <f t="shared" ref="B37:G37" si="30">SUM(B32:B35)</f>
        <v>0</v>
      </c>
      <c r="C37" s="268">
        <f t="shared" si="30"/>
        <v>0</v>
      </c>
      <c r="D37" s="268">
        <f t="shared" si="30"/>
        <v>0</v>
      </c>
      <c r="E37" s="268">
        <f t="shared" si="30"/>
        <v>0</v>
      </c>
      <c r="F37" s="268">
        <f t="shared" si="30"/>
        <v>0</v>
      </c>
      <c r="G37" s="268">
        <f t="shared" si="30"/>
        <v>0</v>
      </c>
    </row>
    <row r="40" spans="1:7" ht="59.45" customHeight="1" x14ac:dyDescent="0.25">
      <c r="A40" s="495" t="s">
        <v>696</v>
      </c>
      <c r="B40" s="496"/>
      <c r="C40" s="496"/>
      <c r="D40" s="496"/>
      <c r="E40" s="496"/>
      <c r="F40" s="496"/>
      <c r="G40" s="497"/>
    </row>
    <row r="41" spans="1:7" x14ac:dyDescent="0.25">
      <c r="A41" s="256"/>
      <c r="B41" s="257"/>
      <c r="C41" s="258"/>
      <c r="D41" s="259" t="s">
        <v>426</v>
      </c>
      <c r="E41" s="258"/>
      <c r="F41" s="260"/>
      <c r="G41" s="490" t="s">
        <v>427</v>
      </c>
    </row>
    <row r="42" spans="1:7" ht="22.5" x14ac:dyDescent="0.25">
      <c r="A42" s="261" t="s">
        <v>100</v>
      </c>
      <c r="B42" s="262" t="s">
        <v>341</v>
      </c>
      <c r="C42" s="262" t="s">
        <v>428</v>
      </c>
      <c r="D42" s="262" t="s">
        <v>402</v>
      </c>
      <c r="E42" s="262" t="s">
        <v>334</v>
      </c>
      <c r="F42" s="262" t="s">
        <v>347</v>
      </c>
      <c r="G42" s="491"/>
    </row>
    <row r="43" spans="1:7" x14ac:dyDescent="0.25">
      <c r="A43" s="269"/>
      <c r="B43" s="270"/>
      <c r="C43" s="270"/>
      <c r="D43" s="270"/>
      <c r="E43" s="270"/>
      <c r="F43" s="270"/>
      <c r="G43" s="270"/>
    </row>
    <row r="44" spans="1:7" ht="30" x14ac:dyDescent="0.25">
      <c r="A44" s="272" t="s">
        <v>434</v>
      </c>
      <c r="B44" s="266">
        <v>0</v>
      </c>
      <c r="C44" s="266">
        <v>0</v>
      </c>
      <c r="D44" s="266">
        <f t="shared" ref="D44:D56" si="31">B44+C44</f>
        <v>0</v>
      </c>
      <c r="E44" s="266">
        <v>0</v>
      </c>
      <c r="F44" s="266">
        <v>0</v>
      </c>
      <c r="G44" s="266">
        <f t="shared" ref="G44:G56" si="32">D44-E44</f>
        <v>0</v>
      </c>
    </row>
    <row r="45" spans="1:7" x14ac:dyDescent="0.25">
      <c r="A45" s="272"/>
      <c r="B45" s="266"/>
      <c r="C45" s="266"/>
      <c r="D45" s="266"/>
      <c r="E45" s="266"/>
      <c r="F45" s="266"/>
      <c r="G45" s="266"/>
    </row>
    <row r="46" spans="1:7" x14ac:dyDescent="0.25">
      <c r="A46" s="272" t="s">
        <v>435</v>
      </c>
      <c r="B46" s="266">
        <v>0</v>
      </c>
      <c r="C46" s="266">
        <v>0</v>
      </c>
      <c r="D46" s="266">
        <f t="shared" si="31"/>
        <v>0</v>
      </c>
      <c r="E46" s="266">
        <v>0</v>
      </c>
      <c r="F46" s="266">
        <v>0</v>
      </c>
      <c r="G46" s="266">
        <f t="shared" si="32"/>
        <v>0</v>
      </c>
    </row>
    <row r="47" spans="1:7" x14ac:dyDescent="0.25">
      <c r="A47" s="272"/>
      <c r="B47" s="266"/>
      <c r="C47" s="266"/>
      <c r="D47" s="266"/>
      <c r="E47" s="266"/>
      <c r="F47" s="266"/>
      <c r="G47" s="266"/>
    </row>
    <row r="48" spans="1:7" ht="30" x14ac:dyDescent="0.25">
      <c r="A48" s="272" t="s">
        <v>436</v>
      </c>
      <c r="B48" s="266">
        <v>0</v>
      </c>
      <c r="C48" s="266">
        <v>0</v>
      </c>
      <c r="D48" s="266">
        <f t="shared" si="31"/>
        <v>0</v>
      </c>
      <c r="E48" s="266">
        <v>0</v>
      </c>
      <c r="F48" s="266">
        <v>0</v>
      </c>
      <c r="G48" s="266">
        <f t="shared" si="32"/>
        <v>0</v>
      </c>
    </row>
    <row r="49" spans="1:7" x14ac:dyDescent="0.25">
      <c r="A49" s="272"/>
      <c r="B49" s="266"/>
      <c r="C49" s="266"/>
      <c r="D49" s="266"/>
      <c r="E49" s="266"/>
      <c r="F49" s="266"/>
      <c r="G49" s="266"/>
    </row>
    <row r="50" spans="1:7" ht="30" x14ac:dyDescent="0.25">
      <c r="A50" s="272" t="s">
        <v>437</v>
      </c>
      <c r="B50" s="266">
        <v>0</v>
      </c>
      <c r="C50" s="266">
        <v>0</v>
      </c>
      <c r="D50" s="266">
        <f t="shared" si="31"/>
        <v>0</v>
      </c>
      <c r="E50" s="266">
        <v>0</v>
      </c>
      <c r="F50" s="266">
        <v>0</v>
      </c>
      <c r="G50" s="266">
        <f t="shared" si="32"/>
        <v>0</v>
      </c>
    </row>
    <row r="51" spans="1:7" x14ac:dyDescent="0.25">
      <c r="A51" s="272"/>
      <c r="B51" s="266"/>
      <c r="C51" s="266"/>
      <c r="D51" s="266"/>
      <c r="E51" s="266"/>
      <c r="F51" s="266"/>
      <c r="G51" s="266"/>
    </row>
    <row r="52" spans="1:7" ht="30" x14ac:dyDescent="0.25">
      <c r="A52" s="272" t="s">
        <v>438</v>
      </c>
      <c r="B52" s="266">
        <v>0</v>
      </c>
      <c r="C52" s="266">
        <v>0</v>
      </c>
      <c r="D52" s="266">
        <f t="shared" si="31"/>
        <v>0</v>
      </c>
      <c r="E52" s="266">
        <v>0</v>
      </c>
      <c r="F52" s="266">
        <v>0</v>
      </c>
      <c r="G52" s="266">
        <f t="shared" si="32"/>
        <v>0</v>
      </c>
    </row>
    <row r="53" spans="1:7" x14ac:dyDescent="0.25">
      <c r="A53" s="272"/>
      <c r="B53" s="266"/>
      <c r="C53" s="266"/>
      <c r="D53" s="266"/>
      <c r="E53" s="266"/>
      <c r="F53" s="266"/>
      <c r="G53" s="266"/>
    </row>
    <row r="54" spans="1:7" ht="30" x14ac:dyDescent="0.25">
      <c r="A54" s="272" t="s">
        <v>439</v>
      </c>
      <c r="B54" s="266">
        <v>0</v>
      </c>
      <c r="C54" s="266">
        <v>0</v>
      </c>
      <c r="D54" s="266">
        <f t="shared" ref="D54" si="33">B54+C54</f>
        <v>0</v>
      </c>
      <c r="E54" s="266">
        <v>0</v>
      </c>
      <c r="F54" s="266">
        <v>0</v>
      </c>
      <c r="G54" s="266">
        <f t="shared" ref="G54" si="34">D54-E54</f>
        <v>0</v>
      </c>
    </row>
    <row r="55" spans="1:7" x14ac:dyDescent="0.25">
      <c r="A55" s="272"/>
      <c r="B55" s="266"/>
      <c r="C55" s="266"/>
      <c r="D55" s="266"/>
      <c r="E55" s="266"/>
      <c r="F55" s="266"/>
      <c r="G55" s="266"/>
    </row>
    <row r="56" spans="1:7" ht="30" x14ac:dyDescent="0.25">
      <c r="A56" s="272" t="s">
        <v>440</v>
      </c>
      <c r="B56" s="266">
        <v>0</v>
      </c>
      <c r="C56" s="266">
        <v>0</v>
      </c>
      <c r="D56" s="266">
        <f t="shared" si="31"/>
        <v>0</v>
      </c>
      <c r="E56" s="266">
        <v>0</v>
      </c>
      <c r="F56" s="266">
        <v>0</v>
      </c>
      <c r="G56" s="266">
        <f t="shared" si="32"/>
        <v>0</v>
      </c>
    </row>
    <row r="57" spans="1:7" x14ac:dyDescent="0.25">
      <c r="A57" s="272"/>
      <c r="B57" s="266"/>
      <c r="C57" s="266"/>
      <c r="D57" s="266"/>
      <c r="E57" s="266"/>
      <c r="F57" s="266"/>
      <c r="G57" s="266"/>
    </row>
    <row r="58" spans="1:7" x14ac:dyDescent="0.25">
      <c r="A58" s="272" t="s">
        <v>441</v>
      </c>
      <c r="B58" s="266">
        <v>17739091.649999999</v>
      </c>
      <c r="C58" s="266">
        <v>3006439.85</v>
      </c>
      <c r="D58" s="266">
        <f t="shared" ref="D58" si="35">B58+C58</f>
        <v>20745531.5</v>
      </c>
      <c r="E58" s="266">
        <v>12579231.49</v>
      </c>
      <c r="F58" s="266">
        <v>12579231.49</v>
      </c>
      <c r="G58" s="266">
        <f t="shared" ref="G58" si="36">D58-E58</f>
        <v>8166300.0099999998</v>
      </c>
    </row>
    <row r="59" spans="1:7" x14ac:dyDescent="0.25">
      <c r="A59" s="272"/>
      <c r="B59" s="266"/>
      <c r="C59" s="266"/>
      <c r="D59" s="266"/>
      <c r="E59" s="266"/>
      <c r="F59" s="266"/>
      <c r="G59" s="266"/>
    </row>
    <row r="60" spans="1:7" x14ac:dyDescent="0.25">
      <c r="A60" s="267" t="s">
        <v>429</v>
      </c>
      <c r="B60" s="268">
        <f t="shared" ref="B60:G60" si="37">SUM(B44:B58)</f>
        <v>17739091.649999999</v>
      </c>
      <c r="C60" s="268">
        <f t="shared" si="37"/>
        <v>3006439.85</v>
      </c>
      <c r="D60" s="268">
        <f t="shared" si="37"/>
        <v>20745531.5</v>
      </c>
      <c r="E60" s="268">
        <f t="shared" si="37"/>
        <v>12579231.49</v>
      </c>
      <c r="F60" s="268">
        <f t="shared" si="37"/>
        <v>12579231.49</v>
      </c>
      <c r="G60" s="268">
        <f t="shared" si="37"/>
        <v>8166300.0099999998</v>
      </c>
    </row>
    <row r="62" spans="1:7" x14ac:dyDescent="0.25">
      <c r="A62" s="255" t="s">
        <v>442</v>
      </c>
    </row>
  </sheetData>
  <sheetProtection formatCells="0" formatColumns="0" formatRows="0" insertRows="0" deleteRows="0" autoFilter="0"/>
  <mergeCells count="6">
    <mergeCell ref="G41:G42"/>
    <mergeCell ref="A1:G1"/>
    <mergeCell ref="G2:G3"/>
    <mergeCell ref="A28:G28"/>
    <mergeCell ref="G29:G30"/>
    <mergeCell ref="A40:G40"/>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17660679.649999999</v>
      </c>
      <c r="C5" s="266">
        <v>1839749.35</v>
      </c>
      <c r="D5" s="266">
        <f>B5+C5</f>
        <v>19500429</v>
      </c>
      <c r="E5" s="266">
        <v>12266963.49</v>
      </c>
      <c r="F5" s="266">
        <v>12266963.49</v>
      </c>
      <c r="G5" s="266">
        <f>D5-E5</f>
        <v>7233465.5099999998</v>
      </c>
    </row>
    <row r="6" spans="1:7" x14ac:dyDescent="0.25">
      <c r="A6" s="273"/>
      <c r="B6" s="266"/>
      <c r="C6" s="266"/>
      <c r="D6" s="266"/>
      <c r="E6" s="266"/>
      <c r="F6" s="266"/>
      <c r="G6" s="266"/>
    </row>
    <row r="7" spans="1:7" ht="9.9499999999999993" customHeight="1" x14ac:dyDescent="0.25">
      <c r="A7" s="273" t="s">
        <v>444</v>
      </c>
      <c r="B7" s="266">
        <v>0</v>
      </c>
      <c r="C7" s="266">
        <v>1166690.5</v>
      </c>
      <c r="D7" s="266">
        <f>B7+C7</f>
        <v>1166690.5</v>
      </c>
      <c r="E7" s="266">
        <v>265250.65000000002</v>
      </c>
      <c r="F7" s="266">
        <v>265250.65000000002</v>
      </c>
      <c r="G7" s="266">
        <f>D7-E7</f>
        <v>901439.85</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78412</v>
      </c>
      <c r="C11" s="266">
        <v>0</v>
      </c>
      <c r="D11" s="266">
        <f>B11+C11</f>
        <v>78412</v>
      </c>
      <c r="E11" s="266">
        <v>47017.35</v>
      </c>
      <c r="F11" s="266">
        <v>47017.35</v>
      </c>
      <c r="G11" s="266">
        <f>D11-E11</f>
        <v>31394.65</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17739091.649999999</v>
      </c>
      <c r="C15" s="278">
        <f t="shared" si="0"/>
        <v>3006439.85</v>
      </c>
      <c r="D15" s="278">
        <f t="shared" si="0"/>
        <v>20745531.5</v>
      </c>
      <c r="E15" s="278">
        <f t="shared" si="0"/>
        <v>12579231.49</v>
      </c>
      <c r="F15" s="278">
        <f t="shared" si="0"/>
        <v>12579231.49</v>
      </c>
      <c r="G15" s="278">
        <f t="shared" si="0"/>
        <v>8166300.0099999998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14253571.979999999</v>
      </c>
      <c r="C4" s="280">
        <f>SUM(C5:C11)</f>
        <v>0</v>
      </c>
      <c r="D4" s="280">
        <f>B4+C4</f>
        <v>14253571.979999999</v>
      </c>
      <c r="E4" s="280">
        <f>SUM(E5:E11)</f>
        <v>9355064.7400000002</v>
      </c>
      <c r="F4" s="280">
        <f>SUM(F5:F11)</f>
        <v>9355064.7400000002</v>
      </c>
      <c r="G4" s="280">
        <f>D4-E4</f>
        <v>4898507.2399999984</v>
      </c>
    </row>
    <row r="5" spans="1:8" x14ac:dyDescent="0.25">
      <c r="A5" s="281" t="s">
        <v>446</v>
      </c>
      <c r="B5" s="266">
        <v>8864890.7899999991</v>
      </c>
      <c r="C5" s="266">
        <v>-604832.18999999994</v>
      </c>
      <c r="D5" s="266">
        <f t="shared" ref="D5:D68" si="0">B5+C5</f>
        <v>8260058.5999999996</v>
      </c>
      <c r="E5" s="266">
        <v>6138522.0899999999</v>
      </c>
      <c r="F5" s="266">
        <v>6138522.0899999999</v>
      </c>
      <c r="G5" s="266">
        <f t="shared" ref="G5:G68" si="1">D5-E5</f>
        <v>2121536.5099999998</v>
      </c>
      <c r="H5" s="282">
        <v>1100</v>
      </c>
    </row>
    <row r="6" spans="1:8" x14ac:dyDescent="0.25">
      <c r="A6" s="281" t="s">
        <v>447</v>
      </c>
      <c r="B6" s="266">
        <v>0</v>
      </c>
      <c r="C6" s="266">
        <v>0</v>
      </c>
      <c r="D6" s="266">
        <f t="shared" si="0"/>
        <v>0</v>
      </c>
      <c r="E6" s="266">
        <v>0</v>
      </c>
      <c r="F6" s="266">
        <v>0</v>
      </c>
      <c r="G6" s="266">
        <f t="shared" si="1"/>
        <v>0</v>
      </c>
      <c r="H6" s="282">
        <v>1200</v>
      </c>
    </row>
    <row r="7" spans="1:8" x14ac:dyDescent="0.25">
      <c r="A7" s="281" t="s">
        <v>448</v>
      </c>
      <c r="B7" s="266">
        <v>1297859.81</v>
      </c>
      <c r="C7" s="266">
        <v>0</v>
      </c>
      <c r="D7" s="266">
        <f t="shared" si="0"/>
        <v>1297859.81</v>
      </c>
      <c r="E7" s="266">
        <v>84643.03</v>
      </c>
      <c r="F7" s="266">
        <v>84643.03</v>
      </c>
      <c r="G7" s="266">
        <f t="shared" si="1"/>
        <v>1213216.78</v>
      </c>
      <c r="H7" s="282">
        <v>1300</v>
      </c>
    </row>
    <row r="8" spans="1:8" x14ac:dyDescent="0.25">
      <c r="A8" s="281" t="s">
        <v>449</v>
      </c>
      <c r="B8" s="266">
        <v>2595705.11</v>
      </c>
      <c r="C8" s="266">
        <v>-77277.05</v>
      </c>
      <c r="D8" s="266">
        <f t="shared" si="0"/>
        <v>2518428.06</v>
      </c>
      <c r="E8" s="266">
        <v>1632299.34</v>
      </c>
      <c r="F8" s="266">
        <v>1632299.34</v>
      </c>
      <c r="G8" s="266">
        <f t="shared" si="1"/>
        <v>886128.72</v>
      </c>
      <c r="H8" s="282">
        <v>1400</v>
      </c>
    </row>
    <row r="9" spans="1:8" x14ac:dyDescent="0.25">
      <c r="A9" s="281" t="s">
        <v>450</v>
      </c>
      <c r="B9" s="266">
        <v>1495116.27</v>
      </c>
      <c r="C9" s="266">
        <v>682109.24</v>
      </c>
      <c r="D9" s="266">
        <f t="shared" si="0"/>
        <v>2177225.5099999998</v>
      </c>
      <c r="E9" s="266">
        <v>1499600.28</v>
      </c>
      <c r="F9" s="266">
        <v>1499600.28</v>
      </c>
      <c r="G9" s="266">
        <f t="shared" si="1"/>
        <v>677625.22999999975</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323666.88</v>
      </c>
      <c r="C12" s="283">
        <f>SUM(C13:C21)</f>
        <v>526700.93000000005</v>
      </c>
      <c r="D12" s="283">
        <f t="shared" si="0"/>
        <v>850367.81</v>
      </c>
      <c r="E12" s="283">
        <f>SUM(E13:E21)</f>
        <v>463060.07999999996</v>
      </c>
      <c r="F12" s="283">
        <f>SUM(F13:F21)</f>
        <v>463060.07999999996</v>
      </c>
      <c r="G12" s="283">
        <f t="shared" si="1"/>
        <v>387307.7300000001</v>
      </c>
      <c r="H12" s="284">
        <v>0</v>
      </c>
    </row>
    <row r="13" spans="1:8" x14ac:dyDescent="0.25">
      <c r="A13" s="281" t="s">
        <v>453</v>
      </c>
      <c r="B13" s="266">
        <v>40800</v>
      </c>
      <c r="C13" s="266">
        <v>147448.23000000001</v>
      </c>
      <c r="D13" s="266">
        <f t="shared" si="0"/>
        <v>188248.23</v>
      </c>
      <c r="E13" s="266">
        <v>100621.12</v>
      </c>
      <c r="F13" s="266">
        <v>100621.12</v>
      </c>
      <c r="G13" s="266">
        <f t="shared" si="1"/>
        <v>87627.110000000015</v>
      </c>
      <c r="H13" s="282">
        <v>2100</v>
      </c>
    </row>
    <row r="14" spans="1:8" x14ac:dyDescent="0.25">
      <c r="A14" s="281" t="s">
        <v>454</v>
      </c>
      <c r="B14" s="266">
        <v>0</v>
      </c>
      <c r="C14" s="266">
        <v>6000</v>
      </c>
      <c r="D14" s="266">
        <f t="shared" si="0"/>
        <v>6000</v>
      </c>
      <c r="E14" s="266">
        <v>0</v>
      </c>
      <c r="F14" s="266">
        <v>0</v>
      </c>
      <c r="G14" s="266">
        <f t="shared" si="1"/>
        <v>6000</v>
      </c>
      <c r="H14" s="282">
        <v>2200</v>
      </c>
    </row>
    <row r="15" spans="1:8" x14ac:dyDescent="0.25">
      <c r="A15" s="281" t="s">
        <v>455</v>
      </c>
      <c r="B15" s="266">
        <v>1967.05</v>
      </c>
      <c r="C15" s="266">
        <v>0</v>
      </c>
      <c r="D15" s="266">
        <f t="shared" si="0"/>
        <v>1967.05</v>
      </c>
      <c r="E15" s="266">
        <v>1965.46</v>
      </c>
      <c r="F15" s="266">
        <v>1965.46</v>
      </c>
      <c r="G15" s="266">
        <f t="shared" si="1"/>
        <v>1.5899999999999181</v>
      </c>
      <c r="H15" s="282">
        <v>2300</v>
      </c>
    </row>
    <row r="16" spans="1:8" x14ac:dyDescent="0.25">
      <c r="A16" s="281" t="s">
        <v>456</v>
      </c>
      <c r="B16" s="266">
        <v>1000</v>
      </c>
      <c r="C16" s="266">
        <v>7665</v>
      </c>
      <c r="D16" s="266">
        <f t="shared" si="0"/>
        <v>8665</v>
      </c>
      <c r="E16" s="266">
        <v>965</v>
      </c>
      <c r="F16" s="266">
        <v>965</v>
      </c>
      <c r="G16" s="266">
        <f t="shared" si="1"/>
        <v>7700</v>
      </c>
      <c r="H16" s="282">
        <v>2400</v>
      </c>
    </row>
    <row r="17" spans="1:8" x14ac:dyDescent="0.25">
      <c r="A17" s="281" t="s">
        <v>457</v>
      </c>
      <c r="B17" s="266">
        <v>12700</v>
      </c>
      <c r="C17" s="266">
        <v>968.2</v>
      </c>
      <c r="D17" s="266">
        <f t="shared" si="0"/>
        <v>13668.2</v>
      </c>
      <c r="E17" s="266">
        <v>4312.92</v>
      </c>
      <c r="F17" s="266">
        <v>4312.92</v>
      </c>
      <c r="G17" s="266">
        <f t="shared" si="1"/>
        <v>9355.2800000000007</v>
      </c>
      <c r="H17" s="282">
        <v>2500</v>
      </c>
    </row>
    <row r="18" spans="1:8" x14ac:dyDescent="0.25">
      <c r="A18" s="281" t="s">
        <v>458</v>
      </c>
      <c r="B18" s="266">
        <v>228000</v>
      </c>
      <c r="C18" s="266">
        <v>105991.12</v>
      </c>
      <c r="D18" s="266">
        <f t="shared" si="0"/>
        <v>333991.12</v>
      </c>
      <c r="E18" s="266">
        <v>189320.61</v>
      </c>
      <c r="F18" s="266">
        <v>189320.61</v>
      </c>
      <c r="G18" s="266">
        <f t="shared" si="1"/>
        <v>144670.51</v>
      </c>
      <c r="H18" s="282">
        <v>2600</v>
      </c>
    </row>
    <row r="19" spans="1:8" x14ac:dyDescent="0.25">
      <c r="A19" s="281" t="s">
        <v>459</v>
      </c>
      <c r="B19" s="266">
        <v>0</v>
      </c>
      <c r="C19" s="266">
        <v>130000</v>
      </c>
      <c r="D19" s="266">
        <f t="shared" si="0"/>
        <v>130000</v>
      </c>
      <c r="E19" s="266">
        <v>92789.119999999995</v>
      </c>
      <c r="F19" s="266">
        <v>92789.119999999995</v>
      </c>
      <c r="G19" s="266">
        <f t="shared" si="1"/>
        <v>37210.880000000005</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39199.83</v>
      </c>
      <c r="C21" s="266">
        <v>128628.38</v>
      </c>
      <c r="D21" s="266">
        <f t="shared" si="0"/>
        <v>167828.21000000002</v>
      </c>
      <c r="E21" s="266">
        <v>73085.850000000006</v>
      </c>
      <c r="F21" s="266">
        <v>73085.850000000006</v>
      </c>
      <c r="G21" s="266">
        <f t="shared" si="1"/>
        <v>94742.360000000015</v>
      </c>
      <c r="H21" s="282">
        <v>2900</v>
      </c>
    </row>
    <row r="22" spans="1:8" x14ac:dyDescent="0.25">
      <c r="A22" s="279" t="s">
        <v>125</v>
      </c>
      <c r="B22" s="283">
        <f>SUM(B23:B31)</f>
        <v>739227.76</v>
      </c>
      <c r="C22" s="283">
        <f>SUM(C23:C31)</f>
        <v>993048.41999999993</v>
      </c>
      <c r="D22" s="283">
        <f t="shared" si="0"/>
        <v>1732276.18</v>
      </c>
      <c r="E22" s="283">
        <f>SUM(E23:E31)</f>
        <v>650549.73</v>
      </c>
      <c r="F22" s="283">
        <f>SUM(F23:F31)</f>
        <v>650549.73</v>
      </c>
      <c r="G22" s="283">
        <f t="shared" si="1"/>
        <v>1081726.45</v>
      </c>
      <c r="H22" s="284">
        <v>0</v>
      </c>
    </row>
    <row r="23" spans="1:8" x14ac:dyDescent="0.25">
      <c r="A23" s="281" t="s">
        <v>462</v>
      </c>
      <c r="B23" s="266">
        <v>78040.34</v>
      </c>
      <c r="C23" s="266">
        <v>23747.7</v>
      </c>
      <c r="D23" s="266">
        <f t="shared" si="0"/>
        <v>101788.04</v>
      </c>
      <c r="E23" s="266">
        <v>65953.34</v>
      </c>
      <c r="F23" s="266">
        <v>65953.34</v>
      </c>
      <c r="G23" s="266">
        <f t="shared" si="1"/>
        <v>35834.699999999997</v>
      </c>
      <c r="H23" s="282">
        <v>3100</v>
      </c>
    </row>
    <row r="24" spans="1:8" x14ac:dyDescent="0.25">
      <c r="A24" s="281" t="s">
        <v>463</v>
      </c>
      <c r="B24" s="266">
        <v>45840.28</v>
      </c>
      <c r="C24" s="266">
        <v>24418.3</v>
      </c>
      <c r="D24" s="266">
        <f t="shared" si="0"/>
        <v>70258.58</v>
      </c>
      <c r="E24" s="266">
        <v>49661.58</v>
      </c>
      <c r="F24" s="266">
        <v>49661.58</v>
      </c>
      <c r="G24" s="266">
        <f t="shared" si="1"/>
        <v>20597</v>
      </c>
      <c r="H24" s="282">
        <v>3200</v>
      </c>
    </row>
    <row r="25" spans="1:8" x14ac:dyDescent="0.25">
      <c r="A25" s="281" t="s">
        <v>464</v>
      </c>
      <c r="B25" s="266">
        <v>38872</v>
      </c>
      <c r="C25" s="266">
        <v>181100</v>
      </c>
      <c r="D25" s="266">
        <f t="shared" si="0"/>
        <v>219972</v>
      </c>
      <c r="E25" s="266">
        <v>83078.210000000006</v>
      </c>
      <c r="F25" s="266">
        <v>83078.210000000006</v>
      </c>
      <c r="G25" s="266">
        <f t="shared" si="1"/>
        <v>136893.78999999998</v>
      </c>
      <c r="H25" s="282">
        <v>3300</v>
      </c>
    </row>
    <row r="26" spans="1:8" x14ac:dyDescent="0.25">
      <c r="A26" s="281" t="s">
        <v>465</v>
      </c>
      <c r="B26" s="266">
        <v>143334.06</v>
      </c>
      <c r="C26" s="266">
        <v>-1050.6400000000001</v>
      </c>
      <c r="D26" s="266">
        <f t="shared" si="0"/>
        <v>142283.41999999998</v>
      </c>
      <c r="E26" s="266">
        <v>123719.25</v>
      </c>
      <c r="F26" s="266">
        <v>123719.25</v>
      </c>
      <c r="G26" s="266">
        <f t="shared" si="1"/>
        <v>18564.169999999984</v>
      </c>
      <c r="H26" s="282">
        <v>3400</v>
      </c>
    </row>
    <row r="27" spans="1:8" x14ac:dyDescent="0.25">
      <c r="A27" s="281" t="s">
        <v>466</v>
      </c>
      <c r="B27" s="266">
        <v>46250</v>
      </c>
      <c r="C27" s="266">
        <v>175401.81</v>
      </c>
      <c r="D27" s="266">
        <f t="shared" si="0"/>
        <v>221651.81</v>
      </c>
      <c r="E27" s="266">
        <v>109752.71</v>
      </c>
      <c r="F27" s="266">
        <v>109752.71</v>
      </c>
      <c r="G27" s="266">
        <f t="shared" si="1"/>
        <v>111899.09999999999</v>
      </c>
      <c r="H27" s="282">
        <v>3500</v>
      </c>
    </row>
    <row r="28" spans="1:8" x14ac:dyDescent="0.25">
      <c r="A28" s="281" t="s">
        <v>467</v>
      </c>
      <c r="B28" s="266">
        <v>0</v>
      </c>
      <c r="C28" s="266">
        <v>0</v>
      </c>
      <c r="D28" s="266">
        <f t="shared" si="0"/>
        <v>0</v>
      </c>
      <c r="E28" s="266">
        <v>0</v>
      </c>
      <c r="F28" s="266">
        <v>0</v>
      </c>
      <c r="G28" s="266">
        <f t="shared" si="1"/>
        <v>0</v>
      </c>
      <c r="H28" s="282">
        <v>3600</v>
      </c>
    </row>
    <row r="29" spans="1:8" x14ac:dyDescent="0.25">
      <c r="A29" s="281" t="s">
        <v>468</v>
      </c>
      <c r="B29" s="266">
        <v>0</v>
      </c>
      <c r="C29" s="266">
        <v>0</v>
      </c>
      <c r="D29" s="266">
        <f t="shared" si="0"/>
        <v>0</v>
      </c>
      <c r="E29" s="266">
        <v>0</v>
      </c>
      <c r="F29" s="266">
        <v>0</v>
      </c>
      <c r="G29" s="266">
        <f t="shared" si="1"/>
        <v>0</v>
      </c>
      <c r="H29" s="282">
        <v>3700</v>
      </c>
    </row>
    <row r="30" spans="1:8" x14ac:dyDescent="0.25">
      <c r="A30" s="281" t="s">
        <v>469</v>
      </c>
      <c r="B30" s="266">
        <v>36500</v>
      </c>
      <c r="C30" s="266">
        <v>90902.59</v>
      </c>
      <c r="D30" s="266">
        <f t="shared" si="0"/>
        <v>127402.59</v>
      </c>
      <c r="E30" s="266">
        <v>27012.639999999999</v>
      </c>
      <c r="F30" s="266">
        <v>27012.639999999999</v>
      </c>
      <c r="G30" s="266">
        <f t="shared" si="1"/>
        <v>100389.95</v>
      </c>
      <c r="H30" s="282">
        <v>3800</v>
      </c>
    </row>
    <row r="31" spans="1:8" x14ac:dyDescent="0.25">
      <c r="A31" s="281" t="s">
        <v>470</v>
      </c>
      <c r="B31" s="266">
        <v>350391.08</v>
      </c>
      <c r="C31" s="266">
        <v>498528.66</v>
      </c>
      <c r="D31" s="266">
        <f t="shared" si="0"/>
        <v>848919.74</v>
      </c>
      <c r="E31" s="266">
        <v>191372</v>
      </c>
      <c r="F31" s="266">
        <v>191372</v>
      </c>
      <c r="G31" s="266">
        <f t="shared" si="1"/>
        <v>657547.74</v>
      </c>
      <c r="H31" s="282">
        <v>3900</v>
      </c>
    </row>
    <row r="32" spans="1:8" x14ac:dyDescent="0.25">
      <c r="A32" s="279" t="s">
        <v>126</v>
      </c>
      <c r="B32" s="283">
        <f>SUM(B33:B41)</f>
        <v>2422625.0299999998</v>
      </c>
      <c r="C32" s="283">
        <f>SUM(C33:C41)</f>
        <v>320000</v>
      </c>
      <c r="D32" s="283">
        <f t="shared" si="0"/>
        <v>2742625.03</v>
      </c>
      <c r="E32" s="283">
        <f>SUM(E33:E41)</f>
        <v>1845306.29</v>
      </c>
      <c r="F32" s="283">
        <f>SUM(F33:F41)</f>
        <v>1845306.29</v>
      </c>
      <c r="G32" s="283">
        <f t="shared" si="1"/>
        <v>897318.73999999976</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2344213.0299999998</v>
      </c>
      <c r="C36" s="266">
        <v>320000</v>
      </c>
      <c r="D36" s="266">
        <f t="shared" si="0"/>
        <v>2664213.0299999998</v>
      </c>
      <c r="E36" s="266">
        <v>1798288.94</v>
      </c>
      <c r="F36" s="266">
        <v>1798288.94</v>
      </c>
      <c r="G36" s="266">
        <f t="shared" si="1"/>
        <v>865924.08999999985</v>
      </c>
      <c r="H36" s="282">
        <v>4400</v>
      </c>
    </row>
    <row r="37" spans="1:8" x14ac:dyDescent="0.25">
      <c r="A37" s="281" t="s">
        <v>131</v>
      </c>
      <c r="B37" s="266">
        <v>78412</v>
      </c>
      <c r="C37" s="266">
        <v>0</v>
      </c>
      <c r="D37" s="266">
        <f t="shared" si="0"/>
        <v>78412</v>
      </c>
      <c r="E37" s="266">
        <v>47017.35</v>
      </c>
      <c r="F37" s="266">
        <v>47017.35</v>
      </c>
      <c r="G37" s="266">
        <f t="shared" si="1"/>
        <v>31394.65</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0</v>
      </c>
      <c r="C42" s="283">
        <f>SUM(C43:C51)</f>
        <v>1071229.4399999999</v>
      </c>
      <c r="D42" s="283">
        <f t="shared" si="0"/>
        <v>1071229.4399999999</v>
      </c>
      <c r="E42" s="283">
        <f>SUM(E43:E51)</f>
        <v>265250.65000000002</v>
      </c>
      <c r="F42" s="283">
        <f>SUM(F43:F51)</f>
        <v>265250.65000000002</v>
      </c>
      <c r="G42" s="283">
        <f t="shared" si="1"/>
        <v>805978.78999999992</v>
      </c>
      <c r="H42" s="284">
        <v>0</v>
      </c>
    </row>
    <row r="43" spans="1:8" x14ac:dyDescent="0.25">
      <c r="A43" s="285" t="s">
        <v>473</v>
      </c>
      <c r="B43" s="266">
        <v>0</v>
      </c>
      <c r="C43" s="266">
        <v>250000</v>
      </c>
      <c r="D43" s="266">
        <f t="shared" si="0"/>
        <v>250000</v>
      </c>
      <c r="E43" s="266">
        <v>250000</v>
      </c>
      <c r="F43" s="266">
        <v>250000</v>
      </c>
      <c r="G43" s="266">
        <f t="shared" si="1"/>
        <v>0</v>
      </c>
      <c r="H43" s="282">
        <v>5100</v>
      </c>
    </row>
    <row r="44" spans="1:8" x14ac:dyDescent="0.25">
      <c r="A44" s="281" t="s">
        <v>474</v>
      </c>
      <c r="B44" s="266">
        <v>0</v>
      </c>
      <c r="C44" s="266">
        <v>15250.65</v>
      </c>
      <c r="D44" s="266">
        <f t="shared" si="0"/>
        <v>15250.65</v>
      </c>
      <c r="E44" s="266">
        <v>15250.65</v>
      </c>
      <c r="F44" s="266">
        <v>15250.65</v>
      </c>
      <c r="G44" s="266">
        <f t="shared" si="1"/>
        <v>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805978.79</v>
      </c>
      <c r="D46" s="266">
        <f t="shared" si="0"/>
        <v>805978.79</v>
      </c>
      <c r="E46" s="266">
        <v>0</v>
      </c>
      <c r="F46" s="266">
        <v>0</v>
      </c>
      <c r="G46" s="266">
        <f t="shared" si="1"/>
        <v>805978.79</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0</v>
      </c>
      <c r="C48" s="266">
        <v>0</v>
      </c>
      <c r="D48" s="266">
        <f t="shared" si="0"/>
        <v>0</v>
      </c>
      <c r="E48" s="266">
        <v>0</v>
      </c>
      <c r="F48" s="266">
        <v>0</v>
      </c>
      <c r="G48" s="266">
        <f t="shared" si="1"/>
        <v>0</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481</v>
      </c>
      <c r="B53" s="266">
        <v>0</v>
      </c>
      <c r="C53" s="266">
        <v>0</v>
      </c>
      <c r="D53" s="266">
        <f t="shared" si="0"/>
        <v>0</v>
      </c>
      <c r="E53" s="266">
        <v>0</v>
      </c>
      <c r="F53" s="266">
        <v>0</v>
      </c>
      <c r="G53" s="266">
        <f t="shared" si="1"/>
        <v>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95461.06</v>
      </c>
      <c r="D64" s="283">
        <f t="shared" si="0"/>
        <v>95461.06</v>
      </c>
      <c r="E64" s="283">
        <f>SUM(E65:E67)</f>
        <v>0</v>
      </c>
      <c r="F64" s="283">
        <f>SUM(F65:F67)</f>
        <v>0</v>
      </c>
      <c r="G64" s="283">
        <f t="shared" si="1"/>
        <v>95461.06</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95461.06</v>
      </c>
      <c r="D67" s="266">
        <f t="shared" si="0"/>
        <v>95461.06</v>
      </c>
      <c r="E67" s="266">
        <v>0</v>
      </c>
      <c r="F67" s="266">
        <v>0</v>
      </c>
      <c r="G67" s="266">
        <f t="shared" si="1"/>
        <v>95461.06</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17739091.649999999</v>
      </c>
      <c r="C76" s="278">
        <f t="shared" si="4"/>
        <v>3006439.85</v>
      </c>
      <c r="D76" s="278">
        <f t="shared" si="4"/>
        <v>20745531.5</v>
      </c>
      <c r="E76" s="278">
        <f t="shared" si="4"/>
        <v>12579231.49</v>
      </c>
      <c r="F76" s="278">
        <f t="shared" si="4"/>
        <v>12579231.49</v>
      </c>
      <c r="G76" s="278">
        <f t="shared" si="4"/>
        <v>8166300.0099999979</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697</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2850600.22</v>
      </c>
      <c r="C5" s="283">
        <f t="shared" si="0"/>
        <v>600888.37</v>
      </c>
      <c r="D5" s="283">
        <f t="shared" si="0"/>
        <v>3451488.5900000003</v>
      </c>
      <c r="E5" s="283">
        <f t="shared" si="0"/>
        <v>2292500.61</v>
      </c>
      <c r="F5" s="283">
        <f t="shared" si="0"/>
        <v>2292500.61</v>
      </c>
      <c r="G5" s="283">
        <f t="shared" si="0"/>
        <v>1158987.9800000004</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2850600.22</v>
      </c>
      <c r="C10" s="266">
        <v>600888.37</v>
      </c>
      <c r="D10" s="266">
        <f t="shared" si="1"/>
        <v>3451488.5900000003</v>
      </c>
      <c r="E10" s="266">
        <v>2292500.61</v>
      </c>
      <c r="F10" s="266">
        <v>2292500.61</v>
      </c>
      <c r="G10" s="266">
        <f t="shared" si="2"/>
        <v>1158987.9800000004</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14888491.43</v>
      </c>
      <c r="C15" s="283">
        <f t="shared" si="3"/>
        <v>2405551.4800000004</v>
      </c>
      <c r="D15" s="283">
        <f t="shared" si="3"/>
        <v>17294042.910000004</v>
      </c>
      <c r="E15" s="283">
        <f t="shared" si="3"/>
        <v>10286730.879999999</v>
      </c>
      <c r="F15" s="283">
        <f t="shared" si="3"/>
        <v>10286730.879999999</v>
      </c>
      <c r="G15" s="283">
        <f t="shared" si="3"/>
        <v>7007312.0300000021</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335337.76</v>
      </c>
      <c r="C17" s="266">
        <v>9491.1200000000008</v>
      </c>
      <c r="D17" s="266">
        <f t="shared" ref="D17:D22" si="5">B17+C17</f>
        <v>344828.88</v>
      </c>
      <c r="E17" s="266">
        <v>227823.96</v>
      </c>
      <c r="F17" s="266">
        <v>227823.96</v>
      </c>
      <c r="G17" s="266">
        <f t="shared" si="4"/>
        <v>117004.92000000001</v>
      </c>
    </row>
    <row r="18" spans="1:7" ht="9.9499999999999993" customHeight="1" x14ac:dyDescent="0.25">
      <c r="A18" s="288" t="s">
        <v>506</v>
      </c>
      <c r="B18" s="266">
        <v>1554266.92</v>
      </c>
      <c r="C18" s="266">
        <v>31588.61</v>
      </c>
      <c r="D18" s="266">
        <f t="shared" si="5"/>
        <v>1585855.53</v>
      </c>
      <c r="E18" s="266">
        <v>1006644.05</v>
      </c>
      <c r="F18" s="266">
        <v>1006644.05</v>
      </c>
      <c r="G18" s="266">
        <f t="shared" si="4"/>
        <v>579211.48</v>
      </c>
    </row>
    <row r="19" spans="1:7" x14ac:dyDescent="0.25">
      <c r="A19" s="288" t="s">
        <v>507</v>
      </c>
      <c r="B19" s="266">
        <v>0</v>
      </c>
      <c r="C19" s="266">
        <v>0</v>
      </c>
      <c r="D19" s="266">
        <f t="shared" si="5"/>
        <v>0</v>
      </c>
      <c r="E19" s="266">
        <v>0</v>
      </c>
      <c r="F19" s="266">
        <v>0</v>
      </c>
      <c r="G19" s="266">
        <f t="shared" si="4"/>
        <v>0</v>
      </c>
    </row>
    <row r="20" spans="1:7" x14ac:dyDescent="0.25">
      <c r="A20" s="288" t="s">
        <v>508</v>
      </c>
      <c r="B20" s="266">
        <v>3387990.29</v>
      </c>
      <c r="C20" s="266">
        <v>-299582.21999999997</v>
      </c>
      <c r="D20" s="266">
        <f t="shared" si="5"/>
        <v>3088408.0700000003</v>
      </c>
      <c r="E20" s="266">
        <v>1974819.24</v>
      </c>
      <c r="F20" s="266">
        <v>1974819.24</v>
      </c>
      <c r="G20" s="266">
        <f t="shared" si="4"/>
        <v>1113588.8300000003</v>
      </c>
    </row>
    <row r="21" spans="1:7" x14ac:dyDescent="0.25">
      <c r="A21" s="288" t="s">
        <v>509</v>
      </c>
      <c r="B21" s="266">
        <v>9610896.4600000009</v>
      </c>
      <c r="C21" s="266">
        <v>2664053.9700000002</v>
      </c>
      <c r="D21" s="266">
        <f t="shared" si="5"/>
        <v>12274950.430000002</v>
      </c>
      <c r="E21" s="266">
        <v>7077443.6299999999</v>
      </c>
      <c r="F21" s="266">
        <v>7077443.6299999999</v>
      </c>
      <c r="G21" s="266">
        <f t="shared" si="4"/>
        <v>5197506.8000000017</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17739091.649999999</v>
      </c>
      <c r="C41" s="268">
        <f t="shared" si="12"/>
        <v>3006439.8500000006</v>
      </c>
      <c r="D41" s="268">
        <f t="shared" si="12"/>
        <v>20745531.500000004</v>
      </c>
      <c r="E41" s="268">
        <f t="shared" si="12"/>
        <v>12579231.489999998</v>
      </c>
      <c r="F41" s="268">
        <f t="shared" si="12"/>
        <v>12579231.489999998</v>
      </c>
      <c r="G41" s="268">
        <f t="shared" si="12"/>
        <v>8166300.0100000026</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701</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702</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699</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17739091.649999999</v>
      </c>
      <c r="C5" s="322">
        <f t="shared" ref="C5:G5" si="0">+C6+C9+C18+C22+C25+C30</f>
        <v>3006439.8500000006</v>
      </c>
      <c r="D5" s="322">
        <f t="shared" si="0"/>
        <v>20745531.5</v>
      </c>
      <c r="E5" s="322">
        <f t="shared" si="0"/>
        <v>12579231.489999998</v>
      </c>
      <c r="F5" s="322">
        <f t="shared" si="0"/>
        <v>12579231.489999998</v>
      </c>
      <c r="G5" s="322">
        <f t="shared" si="0"/>
        <v>8166300.0100000016</v>
      </c>
    </row>
    <row r="6" spans="1:8" ht="20.100000000000001" customHeight="1" x14ac:dyDescent="0.2">
      <c r="A6" s="323" t="s">
        <v>539</v>
      </c>
      <c r="B6" s="283">
        <f>SUM(B7:B8)</f>
        <v>2899356.35</v>
      </c>
      <c r="C6" s="283">
        <f>SUM(C7:C8)</f>
        <v>13234.24</v>
      </c>
      <c r="D6" s="283">
        <f t="shared" ref="D6:G6" si="1">SUM(D7:D8)</f>
        <v>2912590.5900000003</v>
      </c>
      <c r="E6" s="283">
        <f t="shared" si="1"/>
        <v>2161090.0699999998</v>
      </c>
      <c r="F6" s="283">
        <f t="shared" si="1"/>
        <v>2161090.0699999998</v>
      </c>
      <c r="G6" s="283">
        <f t="shared" si="1"/>
        <v>751500.52000000048</v>
      </c>
      <c r="H6" s="324">
        <v>0</v>
      </c>
    </row>
    <row r="7" spans="1:8" ht="9.9499999999999993" customHeight="1" x14ac:dyDescent="0.2">
      <c r="A7" s="325" t="s">
        <v>540</v>
      </c>
      <c r="B7" s="266">
        <v>2899356.35</v>
      </c>
      <c r="C7" s="266">
        <v>13234.24</v>
      </c>
      <c r="D7" s="266">
        <f>B7+C7</f>
        <v>2912590.5900000003</v>
      </c>
      <c r="E7" s="266">
        <v>2161090.0699999998</v>
      </c>
      <c r="F7" s="266">
        <v>2161090.0699999998</v>
      </c>
      <c r="G7" s="266">
        <f>D7-E7</f>
        <v>751500.52000000048</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11989135.08</v>
      </c>
      <c r="C9" s="283">
        <f>SUM(C10:C17)</f>
        <v>2392317.2400000002</v>
      </c>
      <c r="D9" s="283">
        <f t="shared" ref="D9:G9" si="2">SUM(D10:D17)</f>
        <v>14381452.32</v>
      </c>
      <c r="E9" s="283">
        <f t="shared" si="2"/>
        <v>8125640.8099999996</v>
      </c>
      <c r="F9" s="283">
        <f t="shared" si="2"/>
        <v>8125640.8099999996</v>
      </c>
      <c r="G9" s="283">
        <f t="shared" si="2"/>
        <v>6255811.5100000007</v>
      </c>
      <c r="H9" s="324">
        <v>0</v>
      </c>
    </row>
    <row r="10" spans="1:8" ht="9.9499999999999993" customHeight="1" x14ac:dyDescent="0.2">
      <c r="A10" s="325" t="s">
        <v>545</v>
      </c>
      <c r="B10" s="266">
        <v>11989135.08</v>
      </c>
      <c r="C10" s="266">
        <v>2392317.2400000002</v>
      </c>
      <c r="D10" s="266">
        <f t="shared" ref="D10:D17" si="3">B10+C10</f>
        <v>14381452.32</v>
      </c>
      <c r="E10" s="266">
        <v>8125640.8099999996</v>
      </c>
      <c r="F10" s="266">
        <v>8125640.8099999996</v>
      </c>
      <c r="G10" s="266">
        <f t="shared" ref="G10:G17" si="4">D10-E10</f>
        <v>6255811.5100000007</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2850600.22</v>
      </c>
      <c r="C18" s="283">
        <f>SUM(C19:C21)</f>
        <v>600888.37</v>
      </c>
      <c r="D18" s="283">
        <f t="shared" ref="D18:G18" si="5">SUM(D19:D21)</f>
        <v>3451488.5900000003</v>
      </c>
      <c r="E18" s="283">
        <f t="shared" si="5"/>
        <v>2292500.61</v>
      </c>
      <c r="F18" s="283">
        <f t="shared" si="5"/>
        <v>2292500.61</v>
      </c>
      <c r="G18" s="283">
        <f t="shared" si="5"/>
        <v>1158987.9800000004</v>
      </c>
      <c r="H18" s="324">
        <v>0</v>
      </c>
    </row>
    <row r="19" spans="1:8" ht="9.9499999999999993" customHeight="1" x14ac:dyDescent="0.2">
      <c r="A19" s="325" t="s">
        <v>562</v>
      </c>
      <c r="B19" s="266">
        <v>2850600.22</v>
      </c>
      <c r="C19" s="266">
        <v>600888.37</v>
      </c>
      <c r="D19" s="266">
        <f t="shared" ref="D19:D21" si="6">B19+C19</f>
        <v>3451488.5900000003</v>
      </c>
      <c r="E19" s="266">
        <v>2292500.61</v>
      </c>
      <c r="F19" s="266">
        <v>2292500.61</v>
      </c>
      <c r="G19" s="266">
        <f t="shared" ref="G19:G21" si="7">D19-E19</f>
        <v>1158987.9800000004</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17739091.649999999</v>
      </c>
      <c r="C36" s="268">
        <f t="shared" ref="C36:G36" si="17">+C5+C32+C33+C34</f>
        <v>3006439.8500000006</v>
      </c>
      <c r="D36" s="268">
        <f t="shared" si="17"/>
        <v>20745531.5</v>
      </c>
      <c r="E36" s="268">
        <f t="shared" si="17"/>
        <v>12579231.489999998</v>
      </c>
      <c r="F36" s="268">
        <f t="shared" si="17"/>
        <v>12579231.489999998</v>
      </c>
      <c r="G36" s="268">
        <f t="shared" si="17"/>
        <v>8166300.0100000016</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703</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17739091.649999999</v>
      </c>
      <c r="D41" s="339"/>
      <c r="E41" s="339"/>
      <c r="F41" s="339"/>
    </row>
    <row r="42" spans="1:6" x14ac:dyDescent="0.2">
      <c r="A42" s="331">
        <v>8120</v>
      </c>
      <c r="B42" s="342" t="s">
        <v>628</v>
      </c>
      <c r="C42" s="343">
        <v>-2826494.93</v>
      </c>
      <c r="D42" s="339"/>
      <c r="E42" s="339"/>
      <c r="F42" s="339"/>
    </row>
    <row r="43" spans="1:6" x14ac:dyDescent="0.2">
      <c r="A43" s="331">
        <v>8130</v>
      </c>
      <c r="B43" s="342" t="s">
        <v>629</v>
      </c>
      <c r="C43" s="343">
        <v>1855000</v>
      </c>
      <c r="D43" s="339"/>
      <c r="E43" s="339"/>
      <c r="F43" s="339"/>
    </row>
    <row r="44" spans="1:6" x14ac:dyDescent="0.2">
      <c r="A44" s="331">
        <v>8140</v>
      </c>
      <c r="B44" s="342" t="s">
        <v>630</v>
      </c>
      <c r="C44" s="343">
        <v>0</v>
      </c>
      <c r="D44" s="339"/>
      <c r="E44" s="339"/>
      <c r="F44" s="339"/>
    </row>
    <row r="45" spans="1:6" x14ac:dyDescent="0.2">
      <c r="A45" s="331">
        <v>8150</v>
      </c>
      <c r="B45" s="342" t="s">
        <v>631</v>
      </c>
      <c r="C45" s="343">
        <v>-16767596.720000001</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-17739091.649999999</v>
      </c>
    </row>
    <row r="51" spans="1:3" x14ac:dyDescent="0.2">
      <c r="A51" s="331">
        <v>8220</v>
      </c>
      <c r="B51" s="342" t="s">
        <v>634</v>
      </c>
      <c r="C51" s="349">
        <v>5424957.0800000001</v>
      </c>
    </row>
    <row r="52" spans="1:3" x14ac:dyDescent="0.2">
      <c r="A52" s="331">
        <v>8230</v>
      </c>
      <c r="B52" s="342" t="s">
        <v>635</v>
      </c>
      <c r="C52" s="349">
        <v>-3006439.85</v>
      </c>
    </row>
    <row r="53" spans="1:3" x14ac:dyDescent="0.2">
      <c r="A53" s="331">
        <v>8240</v>
      </c>
      <c r="B53" s="342" t="s">
        <v>636</v>
      </c>
      <c r="C53" s="349">
        <v>2741342.93</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12579231.49</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4453615.8800000008</v>
      </c>
      <c r="E7" s="196" t="s">
        <v>272</v>
      </c>
      <c r="F7" s="369">
        <f>IF(ESF!E36&gt;0,ESF!E36,ESF!E36*-1)</f>
        <v>4453615.88</v>
      </c>
      <c r="G7" s="393">
        <f>ROUND(D7-F7,2)</f>
        <v>0</v>
      </c>
      <c r="H7" s="84" t="s">
        <v>282</v>
      </c>
      <c r="I7" s="380">
        <f>IF(ACT!C66&gt;0,ACT!C66,ACT!C66*-1)</f>
        <v>219110.32999999821</v>
      </c>
      <c r="J7" s="85" t="s">
        <v>272</v>
      </c>
      <c r="K7" s="386">
        <f>IF(ESF!F36&gt;0,ESF!F36,ESF!F36*-1)</f>
        <v>219110.33</v>
      </c>
      <c r="L7" s="388">
        <f>ROUND(I7-K7,2)</f>
        <v>0</v>
      </c>
      <c r="M7" s="136" t="s">
        <v>203</v>
      </c>
    </row>
    <row r="8" spans="1:13" ht="12" thickBot="1" x14ac:dyDescent="0.25">
      <c r="A8" s="72" t="s">
        <v>12</v>
      </c>
      <c r="B8" s="171" t="s">
        <v>203</v>
      </c>
      <c r="C8" s="86" t="s">
        <v>283</v>
      </c>
      <c r="D8" s="369">
        <f>IF(ACT!B66&gt;0,ACT!B66,ACT!B66*-1)</f>
        <v>4453615.8800000008</v>
      </c>
      <c r="E8" s="87" t="s">
        <v>286</v>
      </c>
      <c r="F8" s="375">
        <f>IF(VHP!D28&gt;0,VHP!D28,VHP!D28*-1)</f>
        <v>4453615.88</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219110.32999999821</v>
      </c>
      <c r="J9" s="91" t="s">
        <v>286</v>
      </c>
      <c r="K9" s="381">
        <f>IF(VHP!D10&gt;0,VHP!D10,VHP!D10*-1)</f>
        <v>219110.33</v>
      </c>
      <c r="L9" s="389">
        <f>ROUND(I9-K9,2)</f>
        <v>0</v>
      </c>
      <c r="M9" s="137" t="s">
        <v>203</v>
      </c>
    </row>
    <row r="10" spans="1:13" ht="12" thickBot="1" x14ac:dyDescent="0.25">
      <c r="A10" s="72" t="s">
        <v>17</v>
      </c>
      <c r="B10" s="171" t="s">
        <v>203</v>
      </c>
      <c r="C10" s="92"/>
      <c r="D10" s="93"/>
      <c r="E10" s="94" t="s">
        <v>286</v>
      </c>
      <c r="F10" s="375">
        <f>IF(VHP!D29&gt;0,VHP!D29,VHP!D29*-1)</f>
        <v>219110.33</v>
      </c>
      <c r="G10" s="95"/>
      <c r="H10" s="90" t="s">
        <v>282</v>
      </c>
      <c r="I10" s="380">
        <f>IF(ACT!C66&gt;0,ACT!C66,ACT!C66*-1)</f>
        <v>219110.32999999821</v>
      </c>
      <c r="J10" s="96"/>
      <c r="K10" s="97"/>
      <c r="L10" s="389">
        <f>ROUND(F10-I10,2)</f>
        <v>0</v>
      </c>
      <c r="M10" s="137" t="s">
        <v>203</v>
      </c>
    </row>
    <row r="11" spans="1:13" ht="12" thickBot="1" x14ac:dyDescent="0.25">
      <c r="A11" s="72" t="s">
        <v>19</v>
      </c>
      <c r="B11" s="171" t="s">
        <v>203</v>
      </c>
      <c r="C11" s="90" t="s">
        <v>272</v>
      </c>
      <c r="D11" s="370">
        <f>IF(ESF!E36&gt;0,ESF!E36,ESF!E36*-1)</f>
        <v>4453615.88</v>
      </c>
      <c r="E11" s="98" t="s">
        <v>282</v>
      </c>
      <c r="F11" s="376">
        <f>IF(ACT!B66&gt;0,ACT!B66,ACT!B66*-1)</f>
        <v>4453615.8800000008</v>
      </c>
      <c r="G11" s="395">
        <f t="shared" ref="G11:G28" si="0">ROUND(D11-F11,2)</f>
        <v>0</v>
      </c>
      <c r="H11" s="90" t="s">
        <v>272</v>
      </c>
      <c r="I11" s="382">
        <f>IF(ESF!F36&gt;0,ESF!F36,ESF!F36*-1)</f>
        <v>219110.33</v>
      </c>
      <c r="J11" s="91" t="s">
        <v>282</v>
      </c>
      <c r="K11" s="381">
        <f>IF(ACT!C66&gt;0,ACT!C66,ACT!C66*-1)</f>
        <v>219110.32999999821</v>
      </c>
      <c r="L11" s="389">
        <f>ROUND(I11-K11,2)</f>
        <v>0</v>
      </c>
      <c r="M11" s="137" t="s">
        <v>203</v>
      </c>
    </row>
    <row r="12" spans="1:13" x14ac:dyDescent="0.2">
      <c r="A12" s="73" t="s">
        <v>22</v>
      </c>
      <c r="B12" s="173" t="s">
        <v>160</v>
      </c>
      <c r="C12" s="99" t="s">
        <v>272</v>
      </c>
      <c r="D12" s="371">
        <f>IF(ESF!B5&gt;0,ESF!B5,ESF!B5*-1)</f>
        <v>8445261.2799999993</v>
      </c>
      <c r="E12" s="100" t="s">
        <v>273</v>
      </c>
      <c r="F12" s="377">
        <f>IF(EAA!E5&gt;0,EAA!E5,EAA!E5*-1)</f>
        <v>8445261.2799999975</v>
      </c>
      <c r="G12" s="396">
        <f t="shared" si="0"/>
        <v>0</v>
      </c>
      <c r="H12" s="101" t="s">
        <v>272</v>
      </c>
      <c r="I12" s="383">
        <f>IF(ESF!C5&gt;0,ESF!C5,ESF!C5*-1)</f>
        <v>4970788.01</v>
      </c>
      <c r="J12" s="102" t="s">
        <v>273</v>
      </c>
      <c r="K12" s="387">
        <f>IF(EAA!B5&gt;0,EAA!B5,EAA!B5*-1)</f>
        <v>4970788.01</v>
      </c>
      <c r="L12" s="390">
        <f t="shared" ref="L12:L43" si="1">ROUND(I12-K12,2)</f>
        <v>0</v>
      </c>
      <c r="M12" s="138" t="s">
        <v>160</v>
      </c>
    </row>
    <row r="13" spans="1:13" x14ac:dyDescent="0.2">
      <c r="A13" s="74"/>
      <c r="B13" s="164" t="s">
        <v>162</v>
      </c>
      <c r="C13" s="103" t="s">
        <v>272</v>
      </c>
      <c r="D13" s="372">
        <f>IF(ESF!B6&gt;0,ESF!B6,ESF!B6*-1)</f>
        <v>1563371.44</v>
      </c>
      <c r="E13" s="104" t="s">
        <v>273</v>
      </c>
      <c r="F13" s="378">
        <f>IF(EAA!E6&gt;0,EAA!E6,EAA!E6*-1)</f>
        <v>1563371.4399999995</v>
      </c>
      <c r="G13" s="397">
        <f t="shared" si="0"/>
        <v>0</v>
      </c>
      <c r="H13" s="105" t="s">
        <v>272</v>
      </c>
      <c r="I13" s="384">
        <f>IF(ESF!C6&gt;0,ESF!C6,ESF!C6*-1)</f>
        <v>1413261.94</v>
      </c>
      <c r="J13" s="94" t="s">
        <v>273</v>
      </c>
      <c r="K13" s="384">
        <f>IF(EAA!B6&gt;0,EAA!B6,EAA!B6*-1)</f>
        <v>1413261.94</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1032799.9</v>
      </c>
      <c r="E16" s="104" t="s">
        <v>273</v>
      </c>
      <c r="F16" s="378">
        <f>IF(EAA!E9&gt;0,EAA!E9,EAA!E9*-1)</f>
        <v>1032799.8999999999</v>
      </c>
      <c r="G16" s="397">
        <f t="shared" si="0"/>
        <v>0</v>
      </c>
      <c r="H16" s="105" t="s">
        <v>272</v>
      </c>
      <c r="I16" s="384">
        <f>IF(ESF!C9&gt;0,ESF!C9,ESF!C9*-1)</f>
        <v>844797.4</v>
      </c>
      <c r="J16" s="94" t="s">
        <v>273</v>
      </c>
      <c r="K16" s="384">
        <f>IF(EAA!B9&gt;0,EAA!B9,EAA!B9*-1)</f>
        <v>844797.4</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6741995.5300000003</v>
      </c>
      <c r="E21" s="104" t="s">
        <v>273</v>
      </c>
      <c r="F21" s="378">
        <f>IF(EAA!E15&gt;0,EAA!E15,EAA!E15*-1)</f>
        <v>6741995.5300000003</v>
      </c>
      <c r="G21" s="397">
        <f t="shared" si="0"/>
        <v>0</v>
      </c>
      <c r="H21" s="105" t="s">
        <v>272</v>
      </c>
      <c r="I21" s="384">
        <f>IF(ESF!C18&gt;0,ESF!C18,ESF!C18*-1)</f>
        <v>6741995.5300000003</v>
      </c>
      <c r="J21" s="94" t="s">
        <v>273</v>
      </c>
      <c r="K21" s="384">
        <f>IF(EAA!B15&gt;0,EAA!B15,EAA!B15*-1)</f>
        <v>6741995.5300000003</v>
      </c>
      <c r="L21" s="391">
        <f t="shared" si="1"/>
        <v>0</v>
      </c>
      <c r="M21" s="139" t="s">
        <v>182</v>
      </c>
    </row>
    <row r="22" spans="1:13" x14ac:dyDescent="0.2">
      <c r="A22" s="74"/>
      <c r="B22" s="164" t="s">
        <v>184</v>
      </c>
      <c r="C22" s="103" t="s">
        <v>272</v>
      </c>
      <c r="D22" s="372">
        <f>IF(ESF!B19&gt;0,ESF!B19,ESF!B19*-1)</f>
        <v>3672855.35</v>
      </c>
      <c r="E22" s="104" t="s">
        <v>273</v>
      </c>
      <c r="F22" s="378">
        <f>IF(EAA!E16&gt;0,EAA!E16,EAA!E16*-1)</f>
        <v>3672855.35</v>
      </c>
      <c r="G22" s="397">
        <f t="shared" si="0"/>
        <v>0</v>
      </c>
      <c r="H22" s="105" t="s">
        <v>272</v>
      </c>
      <c r="I22" s="384">
        <f>IF(ESF!C19&gt;0,ESF!C19,ESF!C19*-1)</f>
        <v>3407604.7</v>
      </c>
      <c r="J22" s="94" t="s">
        <v>273</v>
      </c>
      <c r="K22" s="384">
        <f>IF(EAA!B16&gt;0,EAA!B16,EAA!B16*-1)</f>
        <v>3407604.7</v>
      </c>
      <c r="L22" s="391">
        <f t="shared" si="1"/>
        <v>0</v>
      </c>
      <c r="M22" s="139" t="s">
        <v>184</v>
      </c>
    </row>
    <row r="23" spans="1:13" x14ac:dyDescent="0.2">
      <c r="A23" s="74"/>
      <c r="B23" s="164" t="s">
        <v>186</v>
      </c>
      <c r="C23" s="103" t="s">
        <v>272</v>
      </c>
      <c r="D23" s="372">
        <f>IF(ESF!B20&gt;0,ESF!B20,ESF!B20*-1)</f>
        <v>89749.2</v>
      </c>
      <c r="E23" s="104" t="s">
        <v>273</v>
      </c>
      <c r="F23" s="378">
        <f>IF(EAA!E17&gt;0,EAA!E17,EAA!E17*-1)</f>
        <v>89749.2</v>
      </c>
      <c r="G23" s="397">
        <f t="shared" si="0"/>
        <v>0</v>
      </c>
      <c r="H23" s="105" t="s">
        <v>272</v>
      </c>
      <c r="I23" s="384">
        <f>IF(ESF!C20&gt;0,ESF!C20,ESF!C20*-1)</f>
        <v>89749.2</v>
      </c>
      <c r="J23" s="94" t="s">
        <v>273</v>
      </c>
      <c r="K23" s="384">
        <f>IF(EAA!B17&gt;0,EAA!B17,EAA!B17*-1)</f>
        <v>89749.2</v>
      </c>
      <c r="L23" s="391">
        <f t="shared" si="1"/>
        <v>0</v>
      </c>
      <c r="M23" s="139" t="s">
        <v>186</v>
      </c>
    </row>
    <row r="24" spans="1:13" ht="22.5" x14ac:dyDescent="0.2">
      <c r="A24" s="74"/>
      <c r="B24" s="164" t="s">
        <v>188</v>
      </c>
      <c r="C24" s="103" t="s">
        <v>272</v>
      </c>
      <c r="D24" s="372">
        <f>IF(ESF!B21&gt;0,ESF!B21,ESF!B21*-1)</f>
        <v>2878650.73</v>
      </c>
      <c r="E24" s="104" t="s">
        <v>273</v>
      </c>
      <c r="F24" s="378">
        <f>IF(EAA!E18&gt;0,EAA!E18,EAA!E18*-1)</f>
        <v>2878650.73</v>
      </c>
      <c r="G24" s="397">
        <f t="shared" si="0"/>
        <v>0</v>
      </c>
      <c r="H24" s="105" t="s">
        <v>272</v>
      </c>
      <c r="I24" s="384">
        <f>IF(ESF!C21&gt;0,ESF!C21,ESF!C21*-1)</f>
        <v>2878650.73</v>
      </c>
      <c r="J24" s="94" t="s">
        <v>273</v>
      </c>
      <c r="K24" s="384">
        <f>IF(EAA!B18&gt;0,EAA!B18,EAA!B18*-1)</f>
        <v>2878650.73</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8445261.2799999993</v>
      </c>
      <c r="E28" s="111" t="s">
        <v>274</v>
      </c>
      <c r="F28" s="370">
        <f>IF(EFE!B65&gt;0,EFE!B65,EFE!B65*-1)</f>
        <v>8445261.2799999993</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4970788.01</v>
      </c>
      <c r="J29" s="91" t="s">
        <v>274</v>
      </c>
      <c r="K29" s="381">
        <f>IF(EFE!B63&gt;0,EFE!B63,EFE!B63*-1)</f>
        <v>4970788.01</v>
      </c>
      <c r="L29" s="389">
        <f t="shared" si="1"/>
        <v>0</v>
      </c>
      <c r="M29" s="137" t="s">
        <v>160</v>
      </c>
    </row>
    <row r="30" spans="1:13" ht="12" thickBot="1" x14ac:dyDescent="0.25">
      <c r="A30" s="72" t="s">
        <v>30</v>
      </c>
      <c r="B30" s="171" t="s">
        <v>275</v>
      </c>
      <c r="C30" s="110" t="s">
        <v>272</v>
      </c>
      <c r="D30" s="370">
        <f>IF(ESF!B28&gt;0,ESF!B28,ESF!B28*-1)</f>
        <v>18667381.969999999</v>
      </c>
      <c r="E30" s="91" t="s">
        <v>272</v>
      </c>
      <c r="F30" s="370">
        <f>IF(ESF!E48&gt;0,ESF!E48,ESF!E48*-1)</f>
        <v>18667381.969999999</v>
      </c>
      <c r="G30" s="395">
        <f>ROUND(D30-F30,2)</f>
        <v>0</v>
      </c>
      <c r="H30" s="90" t="s">
        <v>272</v>
      </c>
      <c r="I30" s="381">
        <f>IF(ESF!C28&gt;0,ESF!C28,ESF!C28*-1)</f>
        <v>14589546.049999999</v>
      </c>
      <c r="J30" s="91" t="s">
        <v>272</v>
      </c>
      <c r="K30" s="381">
        <f>IF(ESF!F48&gt;0,ESF!F48,ESF!F48*-1)</f>
        <v>14589546.050000001</v>
      </c>
      <c r="L30" s="389">
        <f t="shared" si="1"/>
        <v>0</v>
      </c>
      <c r="M30" s="137" t="s">
        <v>275</v>
      </c>
    </row>
    <row r="31" spans="1:13" ht="12" thickBot="1" x14ac:dyDescent="0.25">
      <c r="A31" s="72" t="s">
        <v>33</v>
      </c>
      <c r="B31" s="171" t="s">
        <v>276</v>
      </c>
      <c r="C31" s="110" t="s">
        <v>272</v>
      </c>
      <c r="D31" s="370">
        <f>IF(ESF!E26&gt;0,ESF!E26,ESF!E26*-1)</f>
        <v>4538530.3499999996</v>
      </c>
      <c r="E31" s="91" t="s">
        <v>287</v>
      </c>
      <c r="F31" s="370">
        <f>IF(ADP!E34&gt;0,ADP!E34,ADP!E34*-1)</f>
        <v>4538530.3499999996</v>
      </c>
      <c r="G31" s="395">
        <f>ROUND(D31-F31,2)</f>
        <v>0</v>
      </c>
      <c r="H31" s="90" t="s">
        <v>272</v>
      </c>
      <c r="I31" s="381">
        <f>IF(ESF!F26&gt;0,ESF!F26,ESF!F26*-1)</f>
        <v>4914310.3099999996</v>
      </c>
      <c r="J31" s="91" t="s">
        <v>287</v>
      </c>
      <c r="K31" s="381">
        <f>IF(ADP!D34&gt;0,ADP!D34,ADP!D34*-1)</f>
        <v>4914310.3099999996</v>
      </c>
      <c r="L31" s="389">
        <f t="shared" si="1"/>
        <v>0</v>
      </c>
      <c r="M31" s="137" t="s">
        <v>276</v>
      </c>
    </row>
    <row r="32" spans="1:13" x14ac:dyDescent="0.2">
      <c r="A32" s="73" t="s">
        <v>36</v>
      </c>
      <c r="B32" s="175" t="s">
        <v>199</v>
      </c>
      <c r="C32" s="439"/>
      <c r="D32" s="440"/>
      <c r="E32" s="440"/>
      <c r="F32" s="440"/>
      <c r="G32" s="441"/>
      <c r="H32" s="101" t="s">
        <v>272</v>
      </c>
      <c r="I32" s="399">
        <f>IF(ESF!F30&gt;0,ESF!F30,ESF!F30*-1)</f>
        <v>2366203.4299999997</v>
      </c>
      <c r="J32" s="102" t="s">
        <v>286</v>
      </c>
      <c r="K32" s="399">
        <f>IF(VHP!B4&gt;0,VHP!B4,VHP!B4*-1)</f>
        <v>2366203.4299999997</v>
      </c>
      <c r="L32" s="390">
        <f t="shared" si="1"/>
        <v>0</v>
      </c>
      <c r="M32" s="141" t="s">
        <v>199</v>
      </c>
    </row>
    <row r="33" spans="1:15" ht="12" thickBot="1" x14ac:dyDescent="0.25">
      <c r="A33" s="75"/>
      <c r="B33" s="176" t="s">
        <v>199</v>
      </c>
      <c r="C33" s="437"/>
      <c r="D33" s="438"/>
      <c r="E33" s="438"/>
      <c r="F33" s="438"/>
      <c r="G33" s="442"/>
      <c r="H33" s="117" t="s">
        <v>272</v>
      </c>
      <c r="I33" s="385">
        <f>IF(ESF!F30&gt;0,ESF!F30,ESF!F30*-1)</f>
        <v>2366203.4299999997</v>
      </c>
      <c r="J33" s="109" t="s">
        <v>286</v>
      </c>
      <c r="K33" s="385">
        <f>IF(VHP!F4&gt;0,VHP!F4,VHP!F4*-1)</f>
        <v>2366203.4299999997</v>
      </c>
      <c r="L33" s="392">
        <f t="shared" si="1"/>
        <v>0</v>
      </c>
      <c r="M33" s="142" t="s">
        <v>199</v>
      </c>
    </row>
    <row r="34" spans="1:15" ht="12" thickBot="1" x14ac:dyDescent="0.25">
      <c r="A34" s="72" t="s">
        <v>39</v>
      </c>
      <c r="B34" s="177" t="s">
        <v>202</v>
      </c>
      <c r="C34" s="437"/>
      <c r="D34" s="438"/>
      <c r="E34" s="438"/>
      <c r="F34" s="438"/>
      <c r="G34" s="442"/>
      <c r="H34" s="90" t="s">
        <v>272</v>
      </c>
      <c r="I34" s="381">
        <f>IF(ESF!F35&gt;0,ESF!F35,ESF!F35*-1)</f>
        <v>7309032.3100000005</v>
      </c>
      <c r="J34" s="91" t="s">
        <v>286</v>
      </c>
      <c r="K34" s="381">
        <f>IF(VHP!F9&gt;0,VHP!F9,VHP!F9*-1)</f>
        <v>7309032.3100000005</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14128851.619999999</v>
      </c>
      <c r="E37" s="91" t="s">
        <v>286</v>
      </c>
      <c r="F37" s="370">
        <f>IF(VHP!F38&gt;0,VHP!F38,VHP!F38*-1)</f>
        <v>14128851.620000001</v>
      </c>
      <c r="G37" s="400">
        <f>ROUND(D37-F37,2)</f>
        <v>0</v>
      </c>
      <c r="H37" s="90" t="s">
        <v>272</v>
      </c>
      <c r="I37" s="381">
        <f>IF(ESF!F46&gt;0,ESF!F46,ESF!F46*-1)</f>
        <v>9675235.7400000002</v>
      </c>
      <c r="J37" s="91" t="s">
        <v>286</v>
      </c>
      <c r="K37" s="381">
        <f>IF(VHP!F20&gt;0,VHP!F20,VHP!F20*-1)</f>
        <v>9675235.7400000002</v>
      </c>
      <c r="L37" s="389">
        <f t="shared" si="1"/>
        <v>0</v>
      </c>
      <c r="M37" s="146" t="s">
        <v>277</v>
      </c>
    </row>
    <row r="38" spans="1:15" ht="22.5" x14ac:dyDescent="0.2">
      <c r="A38" s="73" t="s">
        <v>45</v>
      </c>
      <c r="B38" s="175" t="s">
        <v>278</v>
      </c>
      <c r="C38" s="439"/>
      <c r="D38" s="440"/>
      <c r="E38" s="440"/>
      <c r="F38" s="440"/>
      <c r="G38" s="441"/>
      <c r="H38" s="101" t="s">
        <v>286</v>
      </c>
      <c r="I38" s="399">
        <f>IF(VHP!B4&gt;0,VHP!B4,VHP!B4*-1)</f>
        <v>2366203.4299999997</v>
      </c>
      <c r="J38" s="102" t="s">
        <v>272</v>
      </c>
      <c r="K38" s="399">
        <f>IF(ESF!F30&gt;0,ESF!F30,ESF!F30*-1)</f>
        <v>2366203.4299999997</v>
      </c>
      <c r="L38" s="390">
        <f t="shared" si="1"/>
        <v>0</v>
      </c>
      <c r="M38" s="141" t="s">
        <v>278</v>
      </c>
    </row>
    <row r="39" spans="1:15" ht="23.25" thickBot="1" x14ac:dyDescent="0.25">
      <c r="A39" s="75"/>
      <c r="B39" s="176" t="s">
        <v>278</v>
      </c>
      <c r="C39" s="437"/>
      <c r="D39" s="438"/>
      <c r="E39" s="438"/>
      <c r="F39" s="438"/>
      <c r="G39" s="442"/>
      <c r="H39" s="117" t="s">
        <v>286</v>
      </c>
      <c r="I39" s="385">
        <f>IF(VHP!F4&gt;0,VHP!F4,VHP!F4*-1)</f>
        <v>2366203.4299999997</v>
      </c>
      <c r="J39" s="109" t="s">
        <v>272</v>
      </c>
      <c r="K39" s="385">
        <f>IF(ESF!F30&gt;0,ESF!F30,ESF!F30*-1)</f>
        <v>2366203.4299999997</v>
      </c>
      <c r="L39" s="392">
        <f t="shared" si="1"/>
        <v>0</v>
      </c>
      <c r="M39" s="142" t="s">
        <v>278</v>
      </c>
    </row>
    <row r="40" spans="1:15" ht="23.25" thickBot="1" x14ac:dyDescent="0.25">
      <c r="A40" s="72" t="s">
        <v>48</v>
      </c>
      <c r="B40" s="177" t="s">
        <v>279</v>
      </c>
      <c r="C40" s="437"/>
      <c r="D40" s="438"/>
      <c r="E40" s="438"/>
      <c r="F40" s="438"/>
      <c r="G40" s="442"/>
      <c r="H40" s="90" t="s">
        <v>286</v>
      </c>
      <c r="I40" s="381">
        <f>IF(VHP!F9&gt;0,VHP!F9,VHP!F9*-1)</f>
        <v>7309032.3100000005</v>
      </c>
      <c r="J40" s="91" t="s">
        <v>272</v>
      </c>
      <c r="K40" s="381">
        <f>IF(ESF!F35&gt;0,ESF!F35,ESF!F35*-1)</f>
        <v>7309032.3100000005</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14128851.620000001</v>
      </c>
      <c r="E43" s="91" t="s">
        <v>272</v>
      </c>
      <c r="F43" s="118">
        <f>IF(ESF!E46&gt;0,ESF!E46,ESF!E46*-1)</f>
        <v>14128851.619999999</v>
      </c>
      <c r="G43" s="395">
        <f t="shared" ref="G43:G49" si="2">ROUND(D43-F43,2)</f>
        <v>0</v>
      </c>
      <c r="H43" s="90" t="s">
        <v>286</v>
      </c>
      <c r="I43" s="381">
        <f>IF(VHP!F20&gt;0,VHP!F20,VHP!F20*-1)</f>
        <v>9675235.7400000002</v>
      </c>
      <c r="J43" s="91" t="s">
        <v>272</v>
      </c>
      <c r="K43" s="381">
        <f>IF(ESF!F46&gt;0,ESF!F46,ESF!F46*-1)</f>
        <v>9675235.7400000002</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219110.33</v>
      </c>
      <c r="E50" s="91" t="s">
        <v>288</v>
      </c>
      <c r="F50" s="118">
        <f>IF(CSF!$B52&gt;0,CSF!$B52,CSF!$C52)</f>
        <v>219110.33</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4234505.55</v>
      </c>
      <c r="E53" s="91" t="s">
        <v>288</v>
      </c>
      <c r="F53" s="118">
        <f>IF(CSF!$B51&gt;0,CSF!$B51,CSF!$C51)</f>
        <v>4234505.55</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4453615.88</v>
      </c>
      <c r="E54" s="102" t="s">
        <v>272</v>
      </c>
      <c r="F54" s="119">
        <f>IF(ESF!E36&gt;0,ESF!E36,ESF!E36*-1)</f>
        <v>4453615.88</v>
      </c>
      <c r="G54" s="396">
        <f t="shared" si="3"/>
        <v>0</v>
      </c>
      <c r="H54" s="437"/>
      <c r="I54" s="438"/>
      <c r="J54" s="438"/>
      <c r="K54" s="438"/>
      <c r="L54" s="442"/>
      <c r="M54" s="152" t="s">
        <v>154</v>
      </c>
    </row>
    <row r="55" spans="1:13" ht="12" thickBot="1" x14ac:dyDescent="0.25">
      <c r="A55" s="75"/>
      <c r="B55" s="183" t="s">
        <v>154</v>
      </c>
      <c r="C55" s="117" t="s">
        <v>286</v>
      </c>
      <c r="D55" s="379">
        <f>IF(VHP!D28&gt;0,VHP!D28,VHP!D28*-1)</f>
        <v>4453615.88</v>
      </c>
      <c r="E55" s="109" t="s">
        <v>282</v>
      </c>
      <c r="F55" s="124">
        <f>IF(ACT!B66&gt;0,ACT!B66,ACT!B66*-1)</f>
        <v>4453615.8800000008</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219110.33</v>
      </c>
      <c r="J56" s="131" t="s">
        <v>272</v>
      </c>
      <c r="K56" s="387">
        <f>IF(ESF!F36&gt;0,ESF!F36,ESF!F36*-1)</f>
        <v>219110.33</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219110.33</v>
      </c>
      <c r="J57" s="94" t="s">
        <v>282</v>
      </c>
      <c r="K57" s="405">
        <f>IF(ACT!C66&gt;0,ACT!C66,ACT!C66*-1)</f>
        <v>219110.32999999821</v>
      </c>
      <c r="L57" s="391">
        <f t="shared" si="4"/>
        <v>0</v>
      </c>
      <c r="M57" s="150" t="s">
        <v>154</v>
      </c>
    </row>
    <row r="58" spans="1:13" x14ac:dyDescent="0.2">
      <c r="A58" s="83" t="s">
        <v>68</v>
      </c>
      <c r="B58" s="193" t="s">
        <v>204</v>
      </c>
      <c r="C58" s="122" t="s">
        <v>286</v>
      </c>
      <c r="D58" s="378">
        <f>IF(VHP!D29&gt;0,VHP!D29,VHP!D29*-1)</f>
        <v>219110.33</v>
      </c>
      <c r="E58" s="128"/>
      <c r="F58" s="128"/>
      <c r="G58" s="128"/>
      <c r="H58" s="449"/>
      <c r="I58" s="450"/>
      <c r="J58" s="94" t="s">
        <v>272</v>
      </c>
      <c r="K58" s="384">
        <f>IF(ESF!F36&gt;0,ESF!F36,ESF!F36*-1)</f>
        <v>219110.33</v>
      </c>
      <c r="L58" s="391">
        <f>ROUND((D58-K58),2)</f>
        <v>0</v>
      </c>
      <c r="M58" s="154" t="s">
        <v>204</v>
      </c>
    </row>
    <row r="59" spans="1:13" ht="12" thickBot="1" x14ac:dyDescent="0.25">
      <c r="A59" s="75"/>
      <c r="B59" s="194" t="s">
        <v>204</v>
      </c>
      <c r="C59" s="125" t="s">
        <v>286</v>
      </c>
      <c r="D59" s="404">
        <f>IF(VHP!D29&gt;0,VHP!D29,VHP!D29*-1)</f>
        <v>219110.33</v>
      </c>
      <c r="E59" s="128"/>
      <c r="F59" s="128"/>
      <c r="G59" s="128"/>
      <c r="H59" s="443"/>
      <c r="I59" s="451"/>
      <c r="J59" s="126" t="s">
        <v>283</v>
      </c>
      <c r="K59" s="405">
        <f>IF(ACT!C66&gt;0,ACT!C66,ACT!C66*-1)</f>
        <v>219110.32999999821</v>
      </c>
      <c r="L59" s="407">
        <f>ROUND((D59-K59),2)</f>
        <v>0</v>
      </c>
      <c r="M59" s="149" t="s">
        <v>204</v>
      </c>
    </row>
    <row r="60" spans="1:13" ht="12" thickBot="1" x14ac:dyDescent="0.25">
      <c r="A60" s="78" t="s">
        <v>72</v>
      </c>
      <c r="B60" s="186" t="s">
        <v>160</v>
      </c>
      <c r="C60" s="90" t="s">
        <v>288</v>
      </c>
      <c r="D60" s="118">
        <f>IF(CSF!$B5&gt;0,CSF!$B5,CSF!$C5)</f>
        <v>3474473.27</v>
      </c>
      <c r="E60" s="91" t="s">
        <v>274</v>
      </c>
      <c r="F60" s="118">
        <f>IF(EFE!B61&gt;0,EFE!B61,EFE!B61*-1)</f>
        <v>3474473.2700000009</v>
      </c>
      <c r="G60" s="395">
        <f>ROUND(D60-F60,2)</f>
        <v>0</v>
      </c>
      <c r="H60" s="439"/>
      <c r="I60" s="440"/>
      <c r="J60" s="440"/>
      <c r="K60" s="440"/>
      <c r="L60" s="441"/>
      <c r="M60" s="155" t="s">
        <v>160</v>
      </c>
    </row>
    <row r="61" spans="1:13" x14ac:dyDescent="0.2">
      <c r="A61" s="76" t="s">
        <v>75</v>
      </c>
      <c r="B61" s="187" t="s">
        <v>160</v>
      </c>
      <c r="C61" s="101" t="s">
        <v>288</v>
      </c>
      <c r="D61" s="119">
        <f>IF(CSF!$B5&gt;0,CSF!$B5,CSF!$C5)</f>
        <v>3474473.27</v>
      </c>
      <c r="E61" s="102" t="s">
        <v>273</v>
      </c>
      <c r="F61" s="119">
        <f>IF(EAA!F5&gt;0,EAA!F5,EAA!F5*-1)</f>
        <v>3474473.2699999977</v>
      </c>
      <c r="G61" s="396">
        <f>ROUND(D61-F61,2)</f>
        <v>0</v>
      </c>
      <c r="H61" s="437"/>
      <c r="I61" s="438"/>
      <c r="J61" s="438"/>
      <c r="K61" s="438"/>
      <c r="L61" s="442"/>
      <c r="M61" s="156" t="s">
        <v>160</v>
      </c>
    </row>
    <row r="62" spans="1:13" x14ac:dyDescent="0.2">
      <c r="A62" s="79"/>
      <c r="B62" s="167" t="s">
        <v>162</v>
      </c>
      <c r="C62" s="122" t="s">
        <v>288</v>
      </c>
      <c r="D62" s="123">
        <f>IF(CSF!$B6&gt;0,CSF!$B6,CSF!$C6)</f>
        <v>150109.5</v>
      </c>
      <c r="E62" s="94" t="s">
        <v>273</v>
      </c>
      <c r="F62" s="123">
        <f>IF(EAA!F6&gt;0,EAA!F6,EAA!F6*-1)</f>
        <v>150109.49999999953</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188002.5</v>
      </c>
      <c r="E65" s="94" t="s">
        <v>273</v>
      </c>
      <c r="F65" s="123">
        <f>IF(EAA!F9&gt;0,EAA!F9,EAA!F9*-1)</f>
        <v>188002.49999999988</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265250.65000000002</v>
      </c>
      <c r="E71" s="94" t="s">
        <v>273</v>
      </c>
      <c r="F71" s="123">
        <f>IF(EAA!F16&gt;0,EAA!F16,EAA!F16*-1)</f>
        <v>265250.64999999991</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4234505.55</v>
      </c>
      <c r="E80" s="91" t="s">
        <v>286</v>
      </c>
      <c r="F80" s="118">
        <f>IF((VHP!D28+VHP!D29)&gt;0,VHP!D28+VHP!D29,(VHP!D28+VHP!D29)*-1)</f>
        <v>4234505.55</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3474473.2700000009</v>
      </c>
      <c r="E81" s="91" t="s">
        <v>288</v>
      </c>
      <c r="F81" s="118">
        <f>IF(CSF!$B5&gt;0,CSF!$B5,CSF!$C5)</f>
        <v>3474473.27</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8445261.2799999993</v>
      </c>
      <c r="E82" s="91" t="s">
        <v>272</v>
      </c>
      <c r="F82" s="118">
        <f>IF(ESF!B5&gt;0,ESF!B5,ESF!B5*-1)</f>
        <v>8445261.2799999993</v>
      </c>
      <c r="G82" s="395">
        <f t="shared" si="6"/>
        <v>0</v>
      </c>
      <c r="H82" s="90" t="s">
        <v>274</v>
      </c>
      <c r="I82" s="381">
        <f>IF(EFE!C65&gt;0,EFE!C65,EFE!C65*-1)</f>
        <v>4970788.01</v>
      </c>
      <c r="J82" s="91" t="s">
        <v>272</v>
      </c>
      <c r="K82" s="381">
        <f>IF(ESF!C5&gt;0,ESF!C5,ESF!C5*-1)</f>
        <v>4970788.01</v>
      </c>
      <c r="L82" s="389">
        <f t="shared" ref="L82:L99" si="7">ROUND(I82-K82,2)</f>
        <v>0</v>
      </c>
      <c r="M82" s="137" t="s">
        <v>245</v>
      </c>
    </row>
    <row r="83" spans="1:13" ht="23.25" thickBot="1" x14ac:dyDescent="0.25">
      <c r="A83" s="78" t="s">
        <v>89</v>
      </c>
      <c r="B83" s="171" t="s">
        <v>244</v>
      </c>
      <c r="C83" s="132" t="s">
        <v>274</v>
      </c>
      <c r="D83" s="370">
        <f>IF(EFE!B63&gt;0,EFE!B63,EFE!B63*-1)</f>
        <v>4970788.01</v>
      </c>
      <c r="E83" s="446"/>
      <c r="F83" s="447"/>
      <c r="G83" s="447"/>
      <c r="H83" s="447"/>
      <c r="I83" s="448"/>
      <c r="J83" s="91" t="s">
        <v>272</v>
      </c>
      <c r="K83" s="409">
        <f>IF(ESF!C5&gt;0,ESF!C5,ESF!C5*-1)</f>
        <v>4970788.01</v>
      </c>
      <c r="L83" s="389">
        <f>ROUND(D83-K83,2)</f>
        <v>0</v>
      </c>
      <c r="M83" s="137" t="s">
        <v>244</v>
      </c>
    </row>
    <row r="84" spans="1:13" x14ac:dyDescent="0.2">
      <c r="A84" s="76" t="s">
        <v>91</v>
      </c>
      <c r="B84" s="189" t="s">
        <v>160</v>
      </c>
      <c r="C84" s="101" t="s">
        <v>273</v>
      </c>
      <c r="D84" s="377">
        <f>IF(EAA!E5&gt;0,EAA!E5,EAA!E5*-1)</f>
        <v>8445261.2799999975</v>
      </c>
      <c r="E84" s="102" t="s">
        <v>272</v>
      </c>
      <c r="F84" s="197">
        <f>IF(ESF!B5&gt;0,ESF!B5,ESF!B5*-1)</f>
        <v>8445261.2799999993</v>
      </c>
      <c r="G84" s="396">
        <f t="shared" ref="G84:G99" si="8">ROUND(D84-F84,2)</f>
        <v>0</v>
      </c>
      <c r="H84" s="101" t="s">
        <v>273</v>
      </c>
      <c r="I84" s="375">
        <f>IF(EAA!B5&gt;0,EAA!B5,EAA!B5*-1)</f>
        <v>4970788.01</v>
      </c>
      <c r="J84" s="102" t="s">
        <v>272</v>
      </c>
      <c r="K84" s="399">
        <f>IF(ESF!C5&gt;0,ESF!C5,ESF!C5*-1)</f>
        <v>4970788.01</v>
      </c>
      <c r="L84" s="390">
        <f t="shared" si="7"/>
        <v>0</v>
      </c>
      <c r="M84" s="159" t="s">
        <v>160</v>
      </c>
    </row>
    <row r="85" spans="1:13" x14ac:dyDescent="0.2">
      <c r="A85" s="79"/>
      <c r="B85" s="168" t="s">
        <v>162</v>
      </c>
      <c r="C85" s="122" t="s">
        <v>273</v>
      </c>
      <c r="D85" s="378">
        <f>IF(EAA!E6&gt;0,EAA!E6,EAA!E6*-1)</f>
        <v>1563371.4399999995</v>
      </c>
      <c r="E85" s="94" t="s">
        <v>272</v>
      </c>
      <c r="F85" s="123">
        <f>IF(ESF!B6&gt;0,ESF!B6,ESF!B6*-1)</f>
        <v>1563371.44</v>
      </c>
      <c r="G85" s="397">
        <f t="shared" si="8"/>
        <v>0</v>
      </c>
      <c r="H85" s="122" t="s">
        <v>273</v>
      </c>
      <c r="I85" s="384">
        <f>IF(EAA!B6&gt;0,EAA!B6,EAA!B6*-1)</f>
        <v>1413261.94</v>
      </c>
      <c r="J85" s="94" t="s">
        <v>272</v>
      </c>
      <c r="K85" s="384">
        <f>IF(ESF!C6&gt;0,ESF!C6,ESF!C6*-1)</f>
        <v>1413261.94</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1032799.8999999999</v>
      </c>
      <c r="E88" s="94" t="s">
        <v>272</v>
      </c>
      <c r="F88" s="123">
        <f>IF(ESF!B9&gt;0,ESF!B9,ESF!B9*-1)</f>
        <v>1032799.9</v>
      </c>
      <c r="G88" s="397">
        <f t="shared" si="8"/>
        <v>0</v>
      </c>
      <c r="H88" s="122" t="s">
        <v>273</v>
      </c>
      <c r="I88" s="384">
        <f>IF(EAA!B9&gt;0,EAA!B9,EAA!B9*-1)</f>
        <v>844797.4</v>
      </c>
      <c r="J88" s="94" t="s">
        <v>272</v>
      </c>
      <c r="K88" s="384">
        <f>IF(ESF!C9&gt;0,ESF!C9,ESF!C9*-1)</f>
        <v>844797.4</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6741995.5300000003</v>
      </c>
      <c r="E93" s="94" t="s">
        <v>272</v>
      </c>
      <c r="F93" s="123">
        <f>IF(ESF!B18&gt;0,ESF!B18,ESF!B18*-1)</f>
        <v>6741995.5300000003</v>
      </c>
      <c r="G93" s="397">
        <f t="shared" si="8"/>
        <v>0</v>
      </c>
      <c r="H93" s="122" t="s">
        <v>273</v>
      </c>
      <c r="I93" s="384">
        <f>IF(EAA!B15&gt;0,EAA!B15,EAA!B15*-1)</f>
        <v>6741995.5300000003</v>
      </c>
      <c r="J93" s="94" t="s">
        <v>272</v>
      </c>
      <c r="K93" s="384">
        <f>IF(ESF!C18&gt;0,ESF!C18,ESF!C18*-1)</f>
        <v>6741995.5300000003</v>
      </c>
      <c r="L93" s="391">
        <f t="shared" si="7"/>
        <v>0</v>
      </c>
      <c r="M93" s="160" t="s">
        <v>182</v>
      </c>
    </row>
    <row r="94" spans="1:13" x14ac:dyDescent="0.2">
      <c r="A94" s="79"/>
      <c r="B94" s="168" t="s">
        <v>184</v>
      </c>
      <c r="C94" s="122" t="s">
        <v>273</v>
      </c>
      <c r="D94" s="378">
        <f>IF(EAA!E16&gt;0,EAA!E16,EAA!E16*-1)</f>
        <v>3672855.35</v>
      </c>
      <c r="E94" s="94" t="s">
        <v>272</v>
      </c>
      <c r="F94" s="123">
        <f>IF(ESF!B19&gt;0,ESF!B19,ESF!B19*-1)</f>
        <v>3672855.35</v>
      </c>
      <c r="G94" s="397">
        <f t="shared" si="8"/>
        <v>0</v>
      </c>
      <c r="H94" s="122" t="s">
        <v>273</v>
      </c>
      <c r="I94" s="384">
        <f>IF(EAA!B16&gt;0,EAA!B16,EAA!B16*-1)</f>
        <v>3407604.7</v>
      </c>
      <c r="J94" s="94" t="s">
        <v>272</v>
      </c>
      <c r="K94" s="384">
        <f>IF(ESF!C19&gt;0,ESF!C19,ESF!C19*-1)</f>
        <v>3407604.7</v>
      </c>
      <c r="L94" s="391">
        <f t="shared" si="7"/>
        <v>0</v>
      </c>
      <c r="M94" s="160" t="s">
        <v>184</v>
      </c>
    </row>
    <row r="95" spans="1:13" x14ac:dyDescent="0.2">
      <c r="A95" s="79"/>
      <c r="B95" s="168" t="s">
        <v>186</v>
      </c>
      <c r="C95" s="122" t="s">
        <v>273</v>
      </c>
      <c r="D95" s="378">
        <f>IF(EAA!E17&gt;0,EAA!E17,EAA!E17*-1)</f>
        <v>89749.2</v>
      </c>
      <c r="E95" s="94" t="s">
        <v>272</v>
      </c>
      <c r="F95" s="123">
        <f>IF(ESF!B20&gt;0,ESF!B20,ESF!B20*-1)</f>
        <v>89749.2</v>
      </c>
      <c r="G95" s="397">
        <f t="shared" si="8"/>
        <v>0</v>
      </c>
      <c r="H95" s="122" t="s">
        <v>273</v>
      </c>
      <c r="I95" s="384">
        <f>IF(EAA!B17&gt;0,EAA!B17,EAA!B17*-1)</f>
        <v>89749.2</v>
      </c>
      <c r="J95" s="94" t="s">
        <v>272</v>
      </c>
      <c r="K95" s="384">
        <f>IF(ESF!C20&gt;0,ESF!C20,ESF!C20*-1)</f>
        <v>89749.2</v>
      </c>
      <c r="L95" s="391">
        <f t="shared" si="7"/>
        <v>0</v>
      </c>
      <c r="M95" s="160" t="s">
        <v>186</v>
      </c>
    </row>
    <row r="96" spans="1:13" ht="22.5" x14ac:dyDescent="0.2">
      <c r="A96" s="79"/>
      <c r="B96" s="168" t="s">
        <v>188</v>
      </c>
      <c r="C96" s="122" t="s">
        <v>273</v>
      </c>
      <c r="D96" s="378">
        <f>IF(EAA!E18&gt;0,EAA!E18,EAA!E18*-1)</f>
        <v>2878650.73</v>
      </c>
      <c r="E96" s="94" t="s">
        <v>272</v>
      </c>
      <c r="F96" s="123">
        <f>IF(ESF!B21&gt;0,ESF!B21,ESF!B21*-1)</f>
        <v>2878650.73</v>
      </c>
      <c r="G96" s="397">
        <f t="shared" si="8"/>
        <v>0</v>
      </c>
      <c r="H96" s="122" t="s">
        <v>273</v>
      </c>
      <c r="I96" s="384">
        <f>IF(EAA!B18&gt;0,EAA!B18,EAA!B18*-1)</f>
        <v>2878650.73</v>
      </c>
      <c r="J96" s="94" t="s">
        <v>272</v>
      </c>
      <c r="K96" s="384">
        <f>IF(ESF!C21&gt;0,ESF!C21,ESF!C21*-1)</f>
        <v>2878650.73</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3474473.2699999977</v>
      </c>
      <c r="E100" s="131" t="s">
        <v>288</v>
      </c>
      <c r="F100" s="133">
        <f>IF(CSF!$B5&gt;0,CSF!$B5,CSF!$C5)</f>
        <v>3474473.27</v>
      </c>
      <c r="G100" s="408">
        <f>ROUND(D100-F100,2)</f>
        <v>0</v>
      </c>
      <c r="H100" s="437"/>
      <c r="I100" s="438"/>
      <c r="J100" s="438"/>
      <c r="K100" s="134"/>
      <c r="L100" s="135"/>
      <c r="M100" s="162" t="s">
        <v>160</v>
      </c>
    </row>
    <row r="101" spans="1:13" x14ac:dyDescent="0.2">
      <c r="A101" s="67"/>
      <c r="B101" s="169" t="s">
        <v>162</v>
      </c>
      <c r="C101" s="122" t="s">
        <v>273</v>
      </c>
      <c r="D101" s="401">
        <f>IF(EAA!F6&gt;0,EAA!F6,EAA!F6*-1)</f>
        <v>150109.49999999953</v>
      </c>
      <c r="E101" s="94" t="s">
        <v>288</v>
      </c>
      <c r="F101" s="123">
        <f>IF(CSF!$B6&gt;0,CSF!$B6,CSF!$C6)</f>
        <v>150109.5</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188002.49999999988</v>
      </c>
      <c r="E104" s="94" t="s">
        <v>288</v>
      </c>
      <c r="F104" s="123">
        <f>IF(CSF!$B9&gt;0,CSF!$B9,CSF!$C9)</f>
        <v>188002.5</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265250.64999999991</v>
      </c>
      <c r="E110" s="94" t="s">
        <v>288</v>
      </c>
      <c r="F110" s="123">
        <f>IF(CSF!$B17&gt;0,CSF!$B17,CSF!$C17)</f>
        <v>265250.65000000002</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4538530.3499999996</v>
      </c>
      <c r="E116" s="91" t="s">
        <v>272</v>
      </c>
      <c r="F116" s="370">
        <f>IF(ESF!E26&gt;0,ESF!E26,ESF!E26*-1)</f>
        <v>4538530.3499999996</v>
      </c>
      <c r="G116" s="395">
        <f>ROUND(D116-F116,2)</f>
        <v>0</v>
      </c>
      <c r="H116" s="90" t="s">
        <v>287</v>
      </c>
      <c r="I116" s="381">
        <f>IF(ADP!D34&gt;0,ADP!D34,ADP!D34*-1)</f>
        <v>4914310.3099999996</v>
      </c>
      <c r="J116" s="91" t="s">
        <v>272</v>
      </c>
      <c r="K116" s="381">
        <f>IF(ESF!F26&gt;0,ESF!F26,ESF!F26*-1)</f>
        <v>4914310.3099999996</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700</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17739091.649999999</v>
      </c>
      <c r="D5" s="357">
        <f>D6+D7</f>
        <v>16767596.720000001</v>
      </c>
      <c r="E5" s="357">
        <f>E6+E7</f>
        <v>16767596.720000001</v>
      </c>
    </row>
    <row r="6" spans="1:5" ht="12.95" customHeight="1" x14ac:dyDescent="0.2">
      <c r="A6" s="358"/>
      <c r="B6" s="359" t="s">
        <v>643</v>
      </c>
      <c r="C6" s="360"/>
      <c r="D6" s="360"/>
      <c r="E6" s="360"/>
    </row>
    <row r="7" spans="1:5" ht="12.95" customHeight="1" x14ac:dyDescent="0.2">
      <c r="A7" s="358"/>
      <c r="B7" s="359" t="s">
        <v>644</v>
      </c>
      <c r="C7" s="360">
        <v>17739091.649999999</v>
      </c>
      <c r="D7" s="360">
        <v>16767596.720000001</v>
      </c>
      <c r="E7" s="360">
        <v>16767596.720000001</v>
      </c>
    </row>
    <row r="8" spans="1:5" x14ac:dyDescent="0.2">
      <c r="A8" s="358"/>
      <c r="B8" s="361"/>
      <c r="C8" s="360"/>
      <c r="D8" s="360"/>
      <c r="E8" s="360"/>
    </row>
    <row r="9" spans="1:5" ht="12.95" customHeight="1" x14ac:dyDescent="0.2">
      <c r="A9" s="355" t="s">
        <v>645</v>
      </c>
      <c r="B9" s="356"/>
      <c r="C9" s="357">
        <f>C10+C11</f>
        <v>17739091.649999999</v>
      </c>
      <c r="D9" s="357">
        <f>D10+D11</f>
        <v>12579231.49</v>
      </c>
      <c r="E9" s="357">
        <f>E10+E11</f>
        <v>12579231.49</v>
      </c>
    </row>
    <row r="10" spans="1:5" ht="12.95" customHeight="1" x14ac:dyDescent="0.2">
      <c r="A10" s="358"/>
      <c r="B10" s="359" t="s">
        <v>646</v>
      </c>
      <c r="C10" s="360"/>
      <c r="D10" s="360"/>
      <c r="E10" s="360"/>
    </row>
    <row r="11" spans="1:5" ht="12.95" customHeight="1" x14ac:dyDescent="0.2">
      <c r="A11" s="358"/>
      <c r="B11" s="359" t="s">
        <v>647</v>
      </c>
      <c r="C11" s="360">
        <v>17739091.649999999</v>
      </c>
      <c r="D11" s="360">
        <v>12579231.49</v>
      </c>
      <c r="E11" s="360">
        <v>12579231.49</v>
      </c>
    </row>
    <row r="12" spans="1:5" x14ac:dyDescent="0.2">
      <c r="A12" s="358"/>
      <c r="B12" s="361"/>
      <c r="C12" s="360"/>
      <c r="D12" s="360"/>
      <c r="E12" s="360"/>
    </row>
    <row r="13" spans="1:5" ht="12.95" customHeight="1" x14ac:dyDescent="0.2">
      <c r="A13" s="355" t="s">
        <v>648</v>
      </c>
      <c r="B13" s="356"/>
      <c r="C13" s="357">
        <f>C5-C9</f>
        <v>0</v>
      </c>
      <c r="D13" s="357">
        <f>D5-D9</f>
        <v>4188365.2300000004</v>
      </c>
      <c r="E13" s="357">
        <f>E5-E9</f>
        <v>4188365.2300000004</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4188365.2300000004</v>
      </c>
      <c r="E17" s="357">
        <f>E13</f>
        <v>4188365.2300000004</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4188365.2300000004</v>
      </c>
      <c r="E21" s="357">
        <f>E17+E19</f>
        <v>4188365.2300000004</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3</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17739091.649999999</v>
      </c>
      <c r="F7" s="207" t="s">
        <v>328</v>
      </c>
      <c r="G7" s="207" t="s">
        <v>329</v>
      </c>
      <c r="H7" s="208">
        <f>+Memoria!C41</f>
        <v>17739091.649999999</v>
      </c>
      <c r="I7" s="209">
        <f>ROUND(E7-H7,2)</f>
        <v>0</v>
      </c>
    </row>
    <row r="8" spans="1:12" ht="22.5" x14ac:dyDescent="0.2">
      <c r="A8" s="210" t="s">
        <v>293</v>
      </c>
      <c r="B8" s="5" t="s">
        <v>330</v>
      </c>
      <c r="C8" s="211" t="s">
        <v>326</v>
      </c>
      <c r="D8" s="211" t="s">
        <v>331</v>
      </c>
      <c r="E8" s="212">
        <f>+EAI!C15</f>
        <v>1855000</v>
      </c>
      <c r="F8" s="211" t="s">
        <v>328</v>
      </c>
      <c r="G8" s="211" t="s">
        <v>332</v>
      </c>
      <c r="H8" s="212">
        <f>+Memoria!C43</f>
        <v>1855000</v>
      </c>
      <c r="I8" s="213">
        <f>ROUND(E8-H8,2)</f>
        <v>0</v>
      </c>
    </row>
    <row r="9" spans="1:12" x14ac:dyDescent="0.2">
      <c r="A9" s="210" t="s">
        <v>295</v>
      </c>
      <c r="B9" s="5" t="s">
        <v>333</v>
      </c>
      <c r="C9" s="211" t="s">
        <v>326</v>
      </c>
      <c r="D9" s="211" t="s">
        <v>334</v>
      </c>
      <c r="E9" s="212">
        <f>+EAI!E15</f>
        <v>16767596.720000001</v>
      </c>
      <c r="F9" s="211" t="s">
        <v>328</v>
      </c>
      <c r="G9" s="211" t="s">
        <v>335</v>
      </c>
      <c r="H9" s="212">
        <f>+Memoria!C44+Memoria!C45</f>
        <v>-16767596.720000001</v>
      </c>
      <c r="I9" s="213">
        <f>ROUND(E9+H9,2)</f>
        <v>0</v>
      </c>
    </row>
    <row r="10" spans="1:12" ht="12" thickBot="1" x14ac:dyDescent="0.25">
      <c r="A10" s="210" t="s">
        <v>297</v>
      </c>
      <c r="B10" s="5" t="s">
        <v>336</v>
      </c>
      <c r="C10" s="211" t="s">
        <v>326</v>
      </c>
      <c r="D10" s="211" t="s">
        <v>337</v>
      </c>
      <c r="E10" s="212">
        <f>+EAI!F15</f>
        <v>16767596.720000001</v>
      </c>
      <c r="F10" s="211" t="s">
        <v>328</v>
      </c>
      <c r="G10" s="211" t="s">
        <v>338</v>
      </c>
      <c r="H10" s="212">
        <f>+Memoria!C45</f>
        <v>-16767596.720000001</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+CA!B25</f>
        <v>17739091.649999999</v>
      </c>
      <c r="F12" s="211" t="s">
        <v>328</v>
      </c>
      <c r="G12" s="211" t="s">
        <v>342</v>
      </c>
      <c r="H12" s="212">
        <f>+Memoria!C50</f>
        <v>-17739091.649999999</v>
      </c>
      <c r="I12" s="213">
        <f>+ROUND(E12+H12,2)</f>
        <v>0</v>
      </c>
      <c r="L12" s="465"/>
    </row>
    <row r="13" spans="1:12" ht="22.5" x14ac:dyDescent="0.2">
      <c r="A13" s="210" t="s">
        <v>302</v>
      </c>
      <c r="B13" s="5" t="s">
        <v>343</v>
      </c>
      <c r="C13" s="211" t="s">
        <v>340</v>
      </c>
      <c r="D13" s="211" t="s">
        <v>331</v>
      </c>
      <c r="E13" s="212">
        <f>+CA!C25</f>
        <v>3006439.8499999992</v>
      </c>
      <c r="F13" s="211" t="s">
        <v>328</v>
      </c>
      <c r="G13" s="211" t="s">
        <v>344</v>
      </c>
      <c r="H13" s="212">
        <f>+Memoria!C52</f>
        <v>-3006439.85</v>
      </c>
      <c r="I13" s="213">
        <f>+ROUND(E13+H13,2)</f>
        <v>0</v>
      </c>
    </row>
    <row r="14" spans="1:12" x14ac:dyDescent="0.2">
      <c r="A14" s="210" t="s">
        <v>304</v>
      </c>
      <c r="B14" s="5" t="s">
        <v>345</v>
      </c>
      <c r="C14" s="211" t="s">
        <v>340</v>
      </c>
      <c r="D14" s="211" t="s">
        <v>334</v>
      </c>
      <c r="E14" s="212">
        <f>+CA!E25</f>
        <v>12579231.49</v>
      </c>
      <c r="F14" s="211" t="s">
        <v>328</v>
      </c>
      <c r="G14" s="211" t="s">
        <v>657</v>
      </c>
      <c r="H14" s="212">
        <f>+Memoria!C54+Memoria!C55+Memoria!C56</f>
        <v>12579231.49</v>
      </c>
      <c r="I14" s="213">
        <f>ROUND(E14-H14,2)</f>
        <v>0</v>
      </c>
    </row>
    <row r="15" spans="1:12" x14ac:dyDescent="0.2">
      <c r="A15" s="210" t="s">
        <v>306</v>
      </c>
      <c r="B15" s="5" t="s">
        <v>346</v>
      </c>
      <c r="C15" s="211" t="s">
        <v>340</v>
      </c>
      <c r="D15" s="211" t="s">
        <v>347</v>
      </c>
      <c r="E15" s="212">
        <f>+CA!F25</f>
        <v>12579231.49</v>
      </c>
      <c r="F15" s="211" t="s">
        <v>328</v>
      </c>
      <c r="G15" s="211">
        <v>8.25</v>
      </c>
      <c r="H15" s="212">
        <f>+Memoria!C56</f>
        <v>12579231.49</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17739091.649999999</v>
      </c>
      <c r="F17" s="211" t="s">
        <v>328</v>
      </c>
      <c r="G17" s="211" t="s">
        <v>342</v>
      </c>
      <c r="H17" s="212">
        <f>+Memoria!C50</f>
        <v>-17739091.649999999</v>
      </c>
      <c r="I17" s="213">
        <f>+ROUND(E17+H17,2)</f>
        <v>0</v>
      </c>
    </row>
    <row r="18" spans="1:9" ht="22.5" x14ac:dyDescent="0.2">
      <c r="A18" s="210" t="s">
        <v>302</v>
      </c>
      <c r="B18" s="5" t="s">
        <v>350</v>
      </c>
      <c r="C18" s="211" t="s">
        <v>349</v>
      </c>
      <c r="D18" s="211" t="s">
        <v>331</v>
      </c>
      <c r="E18" s="212">
        <f>+CTG!C15</f>
        <v>3006439.85</v>
      </c>
      <c r="F18" s="211" t="s">
        <v>328</v>
      </c>
      <c r="G18" s="211" t="s">
        <v>344</v>
      </c>
      <c r="H18" s="212">
        <f>+Memoria!C52</f>
        <v>-3006439.85</v>
      </c>
      <c r="I18" s="213">
        <f>+ROUND(E18+H18,2)</f>
        <v>0</v>
      </c>
    </row>
    <row r="19" spans="1:9" x14ac:dyDescent="0.2">
      <c r="A19" s="210" t="s">
        <v>304</v>
      </c>
      <c r="B19" s="5" t="s">
        <v>351</v>
      </c>
      <c r="C19" s="211" t="s">
        <v>349</v>
      </c>
      <c r="D19" s="211" t="s">
        <v>334</v>
      </c>
      <c r="E19" s="212">
        <f>+CTG!E15</f>
        <v>12579231.49</v>
      </c>
      <c r="F19" s="211" t="s">
        <v>328</v>
      </c>
      <c r="G19" s="211" t="s">
        <v>657</v>
      </c>
      <c r="H19" s="212">
        <f>+Memoria!C54+Memoria!C55+Memoria!C56</f>
        <v>12579231.49</v>
      </c>
      <c r="I19" s="213">
        <f>+ROUND(E19-H19,2)</f>
        <v>0</v>
      </c>
    </row>
    <row r="20" spans="1:9" x14ac:dyDescent="0.2">
      <c r="A20" s="210" t="s">
        <v>306</v>
      </c>
      <c r="B20" s="5" t="s">
        <v>352</v>
      </c>
      <c r="C20" s="211" t="s">
        <v>349</v>
      </c>
      <c r="D20" s="211" t="s">
        <v>347</v>
      </c>
      <c r="E20" s="212">
        <f>+CTG!F15</f>
        <v>12579231.49</v>
      </c>
      <c r="F20" s="211" t="s">
        <v>328</v>
      </c>
      <c r="G20" s="211">
        <v>8.25</v>
      </c>
      <c r="H20" s="212">
        <f>+Memoria!C56</f>
        <v>12579231.49</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17739091.649999999</v>
      </c>
      <c r="F22" s="211" t="s">
        <v>328</v>
      </c>
      <c r="G22" s="211" t="s">
        <v>342</v>
      </c>
      <c r="H22" s="212">
        <f>+Memoria!C50</f>
        <v>-17739091.649999999</v>
      </c>
      <c r="I22" s="213">
        <f>+ROUND(E22+H22,2)</f>
        <v>0</v>
      </c>
    </row>
    <row r="23" spans="1:9" ht="22.5" x14ac:dyDescent="0.2">
      <c r="A23" s="210" t="s">
        <v>302</v>
      </c>
      <c r="B23" s="5" t="s">
        <v>355</v>
      </c>
      <c r="C23" s="211" t="s">
        <v>354</v>
      </c>
      <c r="D23" s="211" t="s">
        <v>331</v>
      </c>
      <c r="E23" s="212">
        <f>+COG!C76</f>
        <v>3006439.85</v>
      </c>
      <c r="F23" s="211" t="s">
        <v>328</v>
      </c>
      <c r="G23" s="211" t="s">
        <v>344</v>
      </c>
      <c r="H23" s="212">
        <f>+Memoria!C52</f>
        <v>-3006439.85</v>
      </c>
      <c r="I23" s="213">
        <f>+ROUND(E23+H23,2)</f>
        <v>0</v>
      </c>
    </row>
    <row r="24" spans="1:9" x14ac:dyDescent="0.2">
      <c r="A24" s="210" t="s">
        <v>304</v>
      </c>
      <c r="B24" s="5" t="s">
        <v>356</v>
      </c>
      <c r="C24" s="211" t="s">
        <v>354</v>
      </c>
      <c r="D24" s="211" t="s">
        <v>334</v>
      </c>
      <c r="E24" s="212">
        <f>+COG!E76</f>
        <v>12579231.49</v>
      </c>
      <c r="F24" s="211" t="s">
        <v>328</v>
      </c>
      <c r="G24" s="211" t="s">
        <v>657</v>
      </c>
      <c r="H24" s="212">
        <f>+Memoria!C54+Memoria!C55+Memoria!C56</f>
        <v>12579231.49</v>
      </c>
      <c r="I24" s="213">
        <f>+ROUND(E24-H24,2)</f>
        <v>0</v>
      </c>
    </row>
    <row r="25" spans="1:9" x14ac:dyDescent="0.2">
      <c r="A25" s="210" t="s">
        <v>306</v>
      </c>
      <c r="B25" s="5" t="s">
        <v>357</v>
      </c>
      <c r="C25" s="211" t="s">
        <v>354</v>
      </c>
      <c r="D25" s="211" t="s">
        <v>347</v>
      </c>
      <c r="E25" s="212">
        <f>+COG!F76</f>
        <v>12579231.49</v>
      </c>
      <c r="F25" s="211" t="s">
        <v>328</v>
      </c>
      <c r="G25" s="211">
        <v>8.25</v>
      </c>
      <c r="H25" s="212">
        <f>+Memoria!C56</f>
        <v>12579231.49</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17739091.649999999</v>
      </c>
      <c r="F27" s="211" t="s">
        <v>328</v>
      </c>
      <c r="G27" s="211" t="s">
        <v>342</v>
      </c>
      <c r="H27" s="212">
        <f>+Memoria!C50</f>
        <v>-17739091.649999999</v>
      </c>
      <c r="I27" s="213">
        <f>+ROUND(E27+H27,2)</f>
        <v>0</v>
      </c>
    </row>
    <row r="28" spans="1:9" ht="22.5" x14ac:dyDescent="0.2">
      <c r="A28" s="210" t="s">
        <v>302</v>
      </c>
      <c r="B28" s="5" t="s">
        <v>360</v>
      </c>
      <c r="C28" s="211" t="s">
        <v>359</v>
      </c>
      <c r="D28" s="211" t="s">
        <v>331</v>
      </c>
      <c r="E28" s="212">
        <f>+CFG!C41</f>
        <v>3006439.8500000006</v>
      </c>
      <c r="F28" s="211" t="s">
        <v>328</v>
      </c>
      <c r="G28" s="211" t="s">
        <v>344</v>
      </c>
      <c r="H28" s="212">
        <f>+Memoria!C52</f>
        <v>-3006439.85</v>
      </c>
      <c r="I28" s="213">
        <f>+ROUND(E28+H28,2)</f>
        <v>0</v>
      </c>
    </row>
    <row r="29" spans="1:9" x14ac:dyDescent="0.2">
      <c r="A29" s="210" t="s">
        <v>304</v>
      </c>
      <c r="B29" s="5" t="s">
        <v>361</v>
      </c>
      <c r="C29" s="211" t="s">
        <v>359</v>
      </c>
      <c r="D29" s="211" t="s">
        <v>334</v>
      </c>
      <c r="E29" s="212">
        <f>+CFG!E41</f>
        <v>12579231.489999998</v>
      </c>
      <c r="F29" s="211" t="s">
        <v>328</v>
      </c>
      <c r="G29" s="211" t="s">
        <v>657</v>
      </c>
      <c r="H29" s="212">
        <f>+Memoria!C54+Memoria!C55+Memoria!C56</f>
        <v>12579231.49</v>
      </c>
      <c r="I29" s="213">
        <f>+ROUND(E29-H29,2)</f>
        <v>0</v>
      </c>
    </row>
    <row r="30" spans="1:9" x14ac:dyDescent="0.2">
      <c r="A30" s="210" t="s">
        <v>306</v>
      </c>
      <c r="B30" s="5" t="s">
        <v>362</v>
      </c>
      <c r="C30" s="211" t="s">
        <v>359</v>
      </c>
      <c r="D30" s="211" t="s">
        <v>347</v>
      </c>
      <c r="E30" s="212">
        <f>+CFG!F41</f>
        <v>12579231.489999998</v>
      </c>
      <c r="F30" s="211" t="s">
        <v>328</v>
      </c>
      <c r="G30" s="211">
        <v>8.25</v>
      </c>
      <c r="H30" s="212">
        <f>+Memoria!C56</f>
        <v>12579231.49</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17739091.649999999</v>
      </c>
      <c r="F39" s="211" t="s">
        <v>328</v>
      </c>
      <c r="G39" s="211" t="s">
        <v>342</v>
      </c>
      <c r="H39" s="212">
        <f>+Memoria!C50</f>
        <v>-17739091.649999999</v>
      </c>
      <c r="I39" s="213">
        <f>+ROUND(E39+H39,2)</f>
        <v>0</v>
      </c>
    </row>
    <row r="40" spans="1:9" ht="22.5" x14ac:dyDescent="0.2">
      <c r="A40" s="210" t="s">
        <v>315</v>
      </c>
      <c r="B40" s="65" t="s">
        <v>380</v>
      </c>
      <c r="C40" s="211" t="s">
        <v>379</v>
      </c>
      <c r="D40" s="211" t="s">
        <v>331</v>
      </c>
      <c r="E40" s="212">
        <f>+GCP!C36</f>
        <v>3006439.8500000006</v>
      </c>
      <c r="F40" s="211" t="s">
        <v>328</v>
      </c>
      <c r="G40" s="211" t="s">
        <v>344</v>
      </c>
      <c r="H40" s="212">
        <f>+Memoria!C52</f>
        <v>-3006439.85</v>
      </c>
      <c r="I40" s="213">
        <f>+ROUND(E40+H40,2)</f>
        <v>0</v>
      </c>
    </row>
    <row r="41" spans="1:9" x14ac:dyDescent="0.2">
      <c r="A41" s="210" t="s">
        <v>316</v>
      </c>
      <c r="B41" s="65" t="s">
        <v>381</v>
      </c>
      <c r="C41" s="211" t="s">
        <v>379</v>
      </c>
      <c r="D41" s="211" t="s">
        <v>334</v>
      </c>
      <c r="E41" s="212">
        <f>+GCP!E36</f>
        <v>12579231.489999998</v>
      </c>
      <c r="F41" s="211" t="s">
        <v>328</v>
      </c>
      <c r="G41" s="211" t="s">
        <v>657</v>
      </c>
      <c r="H41" s="212">
        <f>+Memoria!C54+Memoria!C55+Memoria!C56</f>
        <v>12579231.49</v>
      </c>
      <c r="I41" s="213">
        <f t="shared" ref="I41:I42" si="0">ROUND(E41-H41,2)</f>
        <v>0</v>
      </c>
    </row>
    <row r="42" spans="1:9" x14ac:dyDescent="0.2">
      <c r="A42" s="210" t="s">
        <v>317</v>
      </c>
      <c r="B42" s="65" t="s">
        <v>382</v>
      </c>
      <c r="C42" s="211" t="s">
        <v>379</v>
      </c>
      <c r="D42" s="211" t="s">
        <v>347</v>
      </c>
      <c r="E42" s="212">
        <f>+GCP!F36</f>
        <v>12579231.489999998</v>
      </c>
      <c r="F42" s="211" t="s">
        <v>328</v>
      </c>
      <c r="G42" s="211">
        <v>8.25</v>
      </c>
      <c r="H42" s="212">
        <f>+Memoria!C56</f>
        <v>12579231.49</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17739091.649999999</v>
      </c>
      <c r="F44" s="211" t="s">
        <v>340</v>
      </c>
      <c r="G44" s="211" t="s">
        <v>341</v>
      </c>
      <c r="H44" s="212">
        <f>+CA!B25</f>
        <v>17739091.649999999</v>
      </c>
      <c r="I44" s="213">
        <f>+ROUND(E44-H44,2)</f>
        <v>0</v>
      </c>
    </row>
    <row r="45" spans="1:9" ht="22.5" x14ac:dyDescent="0.2">
      <c r="A45" s="210" t="s">
        <v>315</v>
      </c>
      <c r="B45" s="65" t="s">
        <v>384</v>
      </c>
      <c r="C45" s="211" t="s">
        <v>379</v>
      </c>
      <c r="D45" s="211" t="s">
        <v>331</v>
      </c>
      <c r="E45" s="212">
        <f>+GCP!C36</f>
        <v>3006439.8500000006</v>
      </c>
      <c r="F45" s="211" t="s">
        <v>340</v>
      </c>
      <c r="G45" s="211" t="s">
        <v>331</v>
      </c>
      <c r="H45" s="212">
        <f>+CA!C25</f>
        <v>3006439.8499999992</v>
      </c>
      <c r="I45" s="213">
        <f>+ROUND(E45-H45,2)</f>
        <v>0</v>
      </c>
    </row>
    <row r="46" spans="1:9" x14ac:dyDescent="0.2">
      <c r="A46" s="210" t="s">
        <v>316</v>
      </c>
      <c r="B46" s="65" t="s">
        <v>385</v>
      </c>
      <c r="C46" s="211" t="s">
        <v>379</v>
      </c>
      <c r="D46" s="211" t="s">
        <v>334</v>
      </c>
      <c r="E46" s="212">
        <f>+GCP!E36</f>
        <v>12579231.489999998</v>
      </c>
      <c r="F46" s="211" t="s">
        <v>340</v>
      </c>
      <c r="G46" s="211" t="s">
        <v>334</v>
      </c>
      <c r="H46" s="212">
        <f>+CA!E25</f>
        <v>12579231.49</v>
      </c>
      <c r="I46" s="213">
        <f>ROUND(E46-H46,2)</f>
        <v>0</v>
      </c>
    </row>
    <row r="47" spans="1:9" x14ac:dyDescent="0.2">
      <c r="A47" s="210" t="s">
        <v>317</v>
      </c>
      <c r="B47" s="65" t="s">
        <v>386</v>
      </c>
      <c r="C47" s="211" t="s">
        <v>379</v>
      </c>
      <c r="D47" s="211" t="s">
        <v>347</v>
      </c>
      <c r="E47" s="212">
        <f>+GCP!F36</f>
        <v>12579231.489999998</v>
      </c>
      <c r="F47" s="211" t="s">
        <v>340</v>
      </c>
      <c r="G47" s="211" t="s">
        <v>347</v>
      </c>
      <c r="H47" s="212">
        <f>+CA!F25</f>
        <v>12579231.49</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17739091.649999999</v>
      </c>
      <c r="F49" s="211" t="s">
        <v>349</v>
      </c>
      <c r="G49" s="211" t="s">
        <v>341</v>
      </c>
      <c r="H49" s="212">
        <f>+CTG!B15</f>
        <v>17739091.649999999</v>
      </c>
      <c r="I49" s="213">
        <f>+ROUND(E49-H49,2)</f>
        <v>0</v>
      </c>
    </row>
    <row r="50" spans="1:9" ht="22.5" x14ac:dyDescent="0.2">
      <c r="A50" s="210" t="s">
        <v>315</v>
      </c>
      <c r="B50" s="65" t="s">
        <v>388</v>
      </c>
      <c r="C50" s="211" t="s">
        <v>379</v>
      </c>
      <c r="D50" s="211" t="s">
        <v>331</v>
      </c>
      <c r="E50" s="212">
        <f>+GCP!C36</f>
        <v>3006439.8500000006</v>
      </c>
      <c r="F50" s="211" t="s">
        <v>349</v>
      </c>
      <c r="G50" s="211" t="s">
        <v>331</v>
      </c>
      <c r="H50" s="212">
        <f>+CTG!C15</f>
        <v>3006439.85</v>
      </c>
      <c r="I50" s="213">
        <f>+ROUND(E50-H50,2)</f>
        <v>0</v>
      </c>
    </row>
    <row r="51" spans="1:9" x14ac:dyDescent="0.2">
      <c r="A51" s="210" t="s">
        <v>316</v>
      </c>
      <c r="B51" s="65" t="s">
        <v>389</v>
      </c>
      <c r="C51" s="211" t="s">
        <v>379</v>
      </c>
      <c r="D51" s="211" t="s">
        <v>334</v>
      </c>
      <c r="E51" s="212">
        <f>+GCP!E36</f>
        <v>12579231.489999998</v>
      </c>
      <c r="F51" s="211" t="s">
        <v>349</v>
      </c>
      <c r="G51" s="211" t="s">
        <v>334</v>
      </c>
      <c r="H51" s="212">
        <f>+CTG!E15</f>
        <v>12579231.49</v>
      </c>
      <c r="I51" s="213">
        <f>ROUND(E51-H51,2)</f>
        <v>0</v>
      </c>
    </row>
    <row r="52" spans="1:9" x14ac:dyDescent="0.2">
      <c r="A52" s="210" t="s">
        <v>317</v>
      </c>
      <c r="B52" s="65" t="s">
        <v>390</v>
      </c>
      <c r="C52" s="211" t="s">
        <v>379</v>
      </c>
      <c r="D52" s="211" t="s">
        <v>347</v>
      </c>
      <c r="E52" s="212">
        <f>+GCP!F36</f>
        <v>12579231.489999998</v>
      </c>
      <c r="F52" s="211" t="s">
        <v>349</v>
      </c>
      <c r="G52" s="211" t="s">
        <v>347</v>
      </c>
      <c r="H52" s="212">
        <f>+CTG!F15</f>
        <v>12579231.49</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17739091.649999999</v>
      </c>
      <c r="F54" s="211" t="s">
        <v>354</v>
      </c>
      <c r="G54" s="211" t="s">
        <v>341</v>
      </c>
      <c r="H54" s="212">
        <f>+COG!B76</f>
        <v>17739091.649999999</v>
      </c>
      <c r="I54" s="213">
        <f>+ROUND(E54-H54,2)</f>
        <v>0</v>
      </c>
    </row>
    <row r="55" spans="1:9" ht="22.5" x14ac:dyDescent="0.2">
      <c r="A55" s="210" t="s">
        <v>315</v>
      </c>
      <c r="B55" s="65" t="s">
        <v>392</v>
      </c>
      <c r="C55" s="211" t="s">
        <v>379</v>
      </c>
      <c r="D55" s="211" t="s">
        <v>331</v>
      </c>
      <c r="E55" s="212">
        <f>+GCP!C36</f>
        <v>3006439.8500000006</v>
      </c>
      <c r="F55" s="211" t="s">
        <v>354</v>
      </c>
      <c r="G55" s="211" t="s">
        <v>331</v>
      </c>
      <c r="H55" s="212">
        <f>+COG!C76</f>
        <v>3006439.85</v>
      </c>
      <c r="I55" s="213">
        <f>+ROUND(E55-H55,2)</f>
        <v>0</v>
      </c>
    </row>
    <row r="56" spans="1:9" x14ac:dyDescent="0.2">
      <c r="A56" s="210" t="s">
        <v>316</v>
      </c>
      <c r="B56" s="65" t="s">
        <v>393</v>
      </c>
      <c r="C56" s="211" t="s">
        <v>379</v>
      </c>
      <c r="D56" s="211" t="s">
        <v>334</v>
      </c>
      <c r="E56" s="212">
        <f>+GCP!E36</f>
        <v>12579231.489999998</v>
      </c>
      <c r="F56" s="211" t="s">
        <v>354</v>
      </c>
      <c r="G56" s="211" t="s">
        <v>334</v>
      </c>
      <c r="H56" s="212">
        <f>+CTG!E15</f>
        <v>12579231.49</v>
      </c>
      <c r="I56" s="213">
        <f>ROUND(E56-H56,2)</f>
        <v>0</v>
      </c>
    </row>
    <row r="57" spans="1:9" x14ac:dyDescent="0.2">
      <c r="A57" s="210" t="s">
        <v>317</v>
      </c>
      <c r="B57" s="65" t="s">
        <v>394</v>
      </c>
      <c r="C57" s="211" t="s">
        <v>379</v>
      </c>
      <c r="D57" s="211" t="s">
        <v>347</v>
      </c>
      <c r="E57" s="212">
        <f>+GCP!F36</f>
        <v>12579231.489999998</v>
      </c>
      <c r="F57" s="211" t="s">
        <v>354</v>
      </c>
      <c r="G57" s="211" t="s">
        <v>347</v>
      </c>
      <c r="H57" s="212">
        <f>+COG!F76</f>
        <v>12579231.49</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17739091.649999999</v>
      </c>
      <c r="F59" s="211" t="s">
        <v>359</v>
      </c>
      <c r="G59" s="211" t="s">
        <v>341</v>
      </c>
      <c r="H59" s="212">
        <f>+CFG!B41</f>
        <v>17739091.649999999</v>
      </c>
      <c r="I59" s="213">
        <f>+ROUND(E59-H59,2)</f>
        <v>0</v>
      </c>
    </row>
    <row r="60" spans="1:9" ht="22.5" x14ac:dyDescent="0.2">
      <c r="A60" s="210" t="s">
        <v>315</v>
      </c>
      <c r="B60" s="65" t="s">
        <v>396</v>
      </c>
      <c r="C60" s="211" t="s">
        <v>379</v>
      </c>
      <c r="D60" s="211" t="s">
        <v>331</v>
      </c>
      <c r="E60" s="212">
        <f>+GCP!C36</f>
        <v>3006439.8500000006</v>
      </c>
      <c r="F60" s="211" t="s">
        <v>359</v>
      </c>
      <c r="G60" s="211" t="s">
        <v>331</v>
      </c>
      <c r="H60" s="212">
        <f>+CFG!C41</f>
        <v>3006439.8500000006</v>
      </c>
      <c r="I60" s="213">
        <f>+ROUND(E60-H60,2)</f>
        <v>0</v>
      </c>
    </row>
    <row r="61" spans="1:9" x14ac:dyDescent="0.2">
      <c r="A61" s="210" t="s">
        <v>316</v>
      </c>
      <c r="B61" s="65" t="s">
        <v>397</v>
      </c>
      <c r="C61" s="211" t="s">
        <v>379</v>
      </c>
      <c r="D61" s="211" t="s">
        <v>334</v>
      </c>
      <c r="E61" s="212">
        <f>+GCP!E36</f>
        <v>12579231.489999998</v>
      </c>
      <c r="F61" s="211" t="s">
        <v>359</v>
      </c>
      <c r="G61" s="211" t="s">
        <v>334</v>
      </c>
      <c r="H61" s="212">
        <f>+CFG!E41</f>
        <v>12579231.489999998</v>
      </c>
      <c r="I61" s="213">
        <f>ROUND(E61-H61,2)</f>
        <v>0</v>
      </c>
    </row>
    <row r="62" spans="1:9" x14ac:dyDescent="0.2">
      <c r="A62" s="214" t="s">
        <v>317</v>
      </c>
      <c r="B62" s="215" t="s">
        <v>398</v>
      </c>
      <c r="C62" s="216" t="s">
        <v>379</v>
      </c>
      <c r="D62" s="216" t="s">
        <v>347</v>
      </c>
      <c r="E62" s="217">
        <f>+GCP!F36</f>
        <v>12579231.489999998</v>
      </c>
      <c r="F62" s="216" t="s">
        <v>359</v>
      </c>
      <c r="G62" s="216" t="s">
        <v>347</v>
      </c>
      <c r="H62" s="217">
        <f>+CFG!F41</f>
        <v>12579231.489999998</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837217</v>
      </c>
      <c r="C4" s="431">
        <f>SUM(C5:C11)</f>
        <v>1096995.1200000001</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2941.62</v>
      </c>
      <c r="D9" s="15">
        <v>4150</v>
      </c>
    </row>
    <row r="10" spans="1:4" x14ac:dyDescent="0.2">
      <c r="A10" s="14" t="s">
        <v>109</v>
      </c>
      <c r="B10" s="433">
        <v>0</v>
      </c>
      <c r="C10" s="433">
        <v>0</v>
      </c>
      <c r="D10" s="15">
        <v>4160</v>
      </c>
    </row>
    <row r="11" spans="1:4" ht="11.25" customHeight="1" x14ac:dyDescent="0.2">
      <c r="A11" s="14" t="s">
        <v>110</v>
      </c>
      <c r="B11" s="433">
        <v>837217</v>
      </c>
      <c r="C11" s="433">
        <v>1094053.5</v>
      </c>
      <c r="D11" s="15">
        <v>4170</v>
      </c>
    </row>
    <row r="12" spans="1:4" ht="11.25" customHeight="1" x14ac:dyDescent="0.25">
      <c r="A12" s="14"/>
      <c r="B12" s="434"/>
      <c r="C12" s="434"/>
      <c r="D12" s="12"/>
    </row>
    <row r="13" spans="1:4" ht="33.75" x14ac:dyDescent="0.25">
      <c r="A13" s="13" t="s">
        <v>111</v>
      </c>
      <c r="B13" s="431">
        <f>SUM(B14:B15)</f>
        <v>15865059.720000001</v>
      </c>
      <c r="C13" s="431">
        <f>SUM(C14:C15)</f>
        <v>17433369.399999999</v>
      </c>
      <c r="D13" s="12"/>
    </row>
    <row r="14" spans="1:4" ht="22.5" x14ac:dyDescent="0.2">
      <c r="A14" s="14" t="s">
        <v>112</v>
      </c>
      <c r="B14" s="433">
        <v>0</v>
      </c>
      <c r="C14" s="433">
        <v>0</v>
      </c>
      <c r="D14" s="15">
        <v>4210</v>
      </c>
    </row>
    <row r="15" spans="1:4" ht="11.25" customHeight="1" x14ac:dyDescent="0.2">
      <c r="A15" s="14" t="s">
        <v>113</v>
      </c>
      <c r="B15" s="433">
        <v>15865059.720000001</v>
      </c>
      <c r="C15" s="433">
        <v>17433369.399999999</v>
      </c>
      <c r="D15" s="15">
        <v>4220</v>
      </c>
    </row>
    <row r="16" spans="1:4" ht="11.25" customHeight="1" x14ac:dyDescent="0.25">
      <c r="A16" s="14"/>
      <c r="B16" s="434"/>
      <c r="C16" s="434"/>
      <c r="D16" s="12"/>
    </row>
    <row r="17" spans="1:5" ht="11.25" customHeight="1" x14ac:dyDescent="0.25">
      <c r="A17" s="13" t="s">
        <v>114</v>
      </c>
      <c r="B17" s="431">
        <f>SUM(B18:B22)</f>
        <v>65320</v>
      </c>
      <c r="C17" s="431">
        <f>SUM(C18:C22)</f>
        <v>72146.490000000005</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65320</v>
      </c>
      <c r="C22" s="433">
        <v>72146.490000000005</v>
      </c>
      <c r="D22" s="15">
        <v>4390</v>
      </c>
    </row>
    <row r="23" spans="1:5" ht="11.25" customHeight="1" x14ac:dyDescent="0.25">
      <c r="A23" s="16"/>
      <c r="B23" s="434"/>
      <c r="C23" s="434"/>
      <c r="D23" s="12"/>
    </row>
    <row r="24" spans="1:5" ht="11.25" customHeight="1" x14ac:dyDescent="0.25">
      <c r="A24" s="10" t="s">
        <v>120</v>
      </c>
      <c r="B24" s="431">
        <f>SUM(B4+B13+B17)</f>
        <v>16767596.720000001</v>
      </c>
      <c r="C24" s="432">
        <f>SUM(C4+C13+C17)</f>
        <v>18602511.009999998</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10468674.550000001</v>
      </c>
      <c r="C27" s="431">
        <f>SUM(C28:C30)</f>
        <v>15559056.32</v>
      </c>
      <c r="D27" s="12"/>
    </row>
    <row r="28" spans="1:5" ht="11.25" customHeight="1" x14ac:dyDescent="0.2">
      <c r="A28" s="14" t="s">
        <v>123</v>
      </c>
      <c r="B28" s="433">
        <v>9355064.7400000002</v>
      </c>
      <c r="C28" s="433">
        <v>13265422.970000001</v>
      </c>
      <c r="D28" s="15">
        <v>5110</v>
      </c>
    </row>
    <row r="29" spans="1:5" ht="11.25" customHeight="1" x14ac:dyDescent="0.2">
      <c r="A29" s="14" t="s">
        <v>124</v>
      </c>
      <c r="B29" s="433">
        <v>463060.08</v>
      </c>
      <c r="C29" s="433">
        <v>609652.93999999994</v>
      </c>
      <c r="D29" s="15">
        <v>5120</v>
      </c>
    </row>
    <row r="30" spans="1:5" ht="11.25" customHeight="1" x14ac:dyDescent="0.2">
      <c r="A30" s="14" t="s">
        <v>125</v>
      </c>
      <c r="B30" s="433">
        <v>650549.73</v>
      </c>
      <c r="C30" s="433">
        <v>1683980.41</v>
      </c>
      <c r="D30" s="15">
        <v>5130</v>
      </c>
    </row>
    <row r="31" spans="1:5" ht="11.25" customHeight="1" x14ac:dyDescent="0.25">
      <c r="A31" s="14"/>
      <c r="B31" s="434"/>
      <c r="C31" s="434"/>
      <c r="D31" s="12"/>
    </row>
    <row r="32" spans="1:5" ht="11.25" customHeight="1" x14ac:dyDescent="0.25">
      <c r="A32" s="13" t="s">
        <v>126</v>
      </c>
      <c r="B32" s="431">
        <f>SUM(B33:B41)</f>
        <v>1845306.29</v>
      </c>
      <c r="C32" s="431">
        <f>SUM(C33:C41)</f>
        <v>2469332.25</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1798288.94</v>
      </c>
      <c r="C36" s="433">
        <v>2390920.25</v>
      </c>
      <c r="D36" s="15">
        <v>5240</v>
      </c>
    </row>
    <row r="37" spans="1:4" ht="11.25" customHeight="1" x14ac:dyDescent="0.2">
      <c r="A37" s="14" t="s">
        <v>131</v>
      </c>
      <c r="B37" s="433">
        <v>47017.35</v>
      </c>
      <c r="C37" s="433">
        <v>78412</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355012.11</v>
      </c>
      <c r="D55" s="12"/>
    </row>
    <row r="56" spans="1:5" ht="11.25" customHeight="1" x14ac:dyDescent="0.2">
      <c r="A56" s="14" t="s">
        <v>147</v>
      </c>
      <c r="B56" s="433">
        <v>0</v>
      </c>
      <c r="C56" s="433">
        <v>355012.11</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12313980.84</v>
      </c>
      <c r="C64" s="432">
        <f>C61+C55+C48+C43+C32+C27</f>
        <v>18383400.68</v>
      </c>
      <c r="D64" s="12"/>
      <c r="E64" s="12"/>
    </row>
    <row r="65" spans="1:8" ht="11.25" customHeight="1" x14ac:dyDescent="0.25">
      <c r="A65" s="17"/>
      <c r="B65" s="434"/>
      <c r="C65" s="434"/>
      <c r="D65" s="12"/>
      <c r="E65" s="12"/>
    </row>
    <row r="66" spans="1:8" s="12" customFormat="1" x14ac:dyDescent="0.25">
      <c r="A66" s="10" t="s">
        <v>154</v>
      </c>
      <c r="B66" s="431">
        <f>B24-B64</f>
        <v>4453615.8800000008</v>
      </c>
      <c r="C66" s="431">
        <f>C24-C64</f>
        <v>219110.32999999821</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8445261.2799999993</v>
      </c>
      <c r="C5" s="425">
        <v>4970788.01</v>
      </c>
      <c r="D5" s="14" t="s">
        <v>161</v>
      </c>
      <c r="E5" s="425">
        <v>4538530.3499999996</v>
      </c>
      <c r="F5" s="428">
        <v>4914310.3099999996</v>
      </c>
    </row>
    <row r="6" spans="1:6" x14ac:dyDescent="0.25">
      <c r="A6" s="14" t="s">
        <v>162</v>
      </c>
      <c r="B6" s="425">
        <v>1563371.44</v>
      </c>
      <c r="C6" s="425">
        <v>1413261.94</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1032799.9</v>
      </c>
      <c r="C9" s="425">
        <v>844797.4</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11041432.619999999</v>
      </c>
      <c r="C13" s="427">
        <f>SUM(C5:C11)</f>
        <v>7228847.3499999996</v>
      </c>
      <c r="D13" s="16"/>
      <c r="E13" s="429"/>
      <c r="F13" s="430"/>
    </row>
    <row r="14" spans="1:6" x14ac:dyDescent="0.25">
      <c r="A14" s="17"/>
      <c r="B14" s="426"/>
      <c r="C14" s="426"/>
      <c r="D14" s="13" t="s">
        <v>176</v>
      </c>
      <c r="E14" s="431">
        <f>SUM(E5:E12)</f>
        <v>4538530.3499999996</v>
      </c>
      <c r="F14" s="432">
        <f>SUM(F5:F12)</f>
        <v>4914310.3099999996</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6741995.5300000003</v>
      </c>
      <c r="C18" s="425">
        <v>6741995.5300000003</v>
      </c>
      <c r="D18" s="14" t="s">
        <v>183</v>
      </c>
      <c r="E18" s="425">
        <v>0</v>
      </c>
      <c r="F18" s="428">
        <v>0</v>
      </c>
    </row>
    <row r="19" spans="1:6" x14ac:dyDescent="0.25">
      <c r="A19" s="14" t="s">
        <v>184</v>
      </c>
      <c r="B19" s="425">
        <v>3672855.35</v>
      </c>
      <c r="C19" s="425">
        <v>3407604.7</v>
      </c>
      <c r="D19" s="14" t="s">
        <v>185</v>
      </c>
      <c r="E19" s="425">
        <v>0</v>
      </c>
      <c r="F19" s="428">
        <v>0</v>
      </c>
    </row>
    <row r="20" spans="1:6" x14ac:dyDescent="0.25">
      <c r="A20" s="14" t="s">
        <v>186</v>
      </c>
      <c r="B20" s="425">
        <v>89749.2</v>
      </c>
      <c r="C20" s="425">
        <v>89749.2</v>
      </c>
      <c r="D20" s="14" t="s">
        <v>187</v>
      </c>
      <c r="E20" s="425">
        <v>0</v>
      </c>
      <c r="F20" s="428">
        <v>0</v>
      </c>
    </row>
    <row r="21" spans="1:6" ht="22.5" x14ac:dyDescent="0.25">
      <c r="A21" s="14" t="s">
        <v>188</v>
      </c>
      <c r="B21" s="425">
        <v>-2878650.73</v>
      </c>
      <c r="C21" s="425">
        <v>-2878650.73</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7625949.3499999996</v>
      </c>
      <c r="C26" s="427">
        <f>SUM(C16:C24)</f>
        <v>7360698.6999999993</v>
      </c>
      <c r="D26" s="24" t="s">
        <v>196</v>
      </c>
      <c r="E26" s="427">
        <f>SUM(E24+E14)</f>
        <v>4538530.3499999996</v>
      </c>
      <c r="F26" s="432">
        <f>SUM(F14+F24)</f>
        <v>4914310.3099999996</v>
      </c>
    </row>
    <row r="27" spans="1:6" x14ac:dyDescent="0.25">
      <c r="A27" s="17"/>
      <c r="B27" s="426"/>
      <c r="C27" s="426"/>
      <c r="D27" s="17"/>
      <c r="E27" s="426"/>
      <c r="F27" s="430"/>
    </row>
    <row r="28" spans="1:6" x14ac:dyDescent="0.25">
      <c r="A28" s="13" t="s">
        <v>197</v>
      </c>
      <c r="B28" s="427">
        <f>B13+B26</f>
        <v>18667381.969999999</v>
      </c>
      <c r="C28" s="427">
        <f>C13+C26</f>
        <v>14589546.049999999</v>
      </c>
      <c r="D28" s="10" t="s">
        <v>198</v>
      </c>
      <c r="E28" s="426"/>
      <c r="F28" s="426"/>
    </row>
    <row r="29" spans="1:6" x14ac:dyDescent="0.25">
      <c r="A29" s="25"/>
      <c r="B29" s="26"/>
      <c r="C29" s="23"/>
      <c r="D29" s="17"/>
      <c r="E29" s="426"/>
      <c r="F29" s="426"/>
    </row>
    <row r="30" spans="1:6" x14ac:dyDescent="0.25">
      <c r="A30" s="25"/>
      <c r="B30" s="26"/>
      <c r="C30" s="23"/>
      <c r="D30" s="13" t="s">
        <v>199</v>
      </c>
      <c r="E30" s="427">
        <f>SUM(E31:E33)</f>
        <v>2366203.4299999997</v>
      </c>
      <c r="F30" s="432">
        <f>SUM(F31:F33)</f>
        <v>2366203.4299999997</v>
      </c>
    </row>
    <row r="31" spans="1:6" x14ac:dyDescent="0.25">
      <c r="A31" s="25"/>
      <c r="B31" s="26"/>
      <c r="C31" s="23"/>
      <c r="D31" s="14" t="s">
        <v>138</v>
      </c>
      <c r="E31" s="425">
        <v>2366203.42</v>
      </c>
      <c r="F31" s="428">
        <v>2366203.42</v>
      </c>
    </row>
    <row r="32" spans="1:6" x14ac:dyDescent="0.25">
      <c r="A32" s="25"/>
      <c r="B32" s="26"/>
      <c r="C32" s="23"/>
      <c r="D32" s="14" t="s">
        <v>200</v>
      </c>
      <c r="E32" s="425">
        <v>0.01</v>
      </c>
      <c r="F32" s="428">
        <v>0.01</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11762648.189999999</v>
      </c>
      <c r="F35" s="432">
        <f>SUM(F36:F40)</f>
        <v>7309032.3100000005</v>
      </c>
    </row>
    <row r="36" spans="1:6" x14ac:dyDescent="0.25">
      <c r="A36" s="25"/>
      <c r="B36" s="26"/>
      <c r="C36" s="23"/>
      <c r="D36" s="14" t="s">
        <v>203</v>
      </c>
      <c r="E36" s="425">
        <v>4453615.88</v>
      </c>
      <c r="F36" s="428">
        <v>219110.33</v>
      </c>
    </row>
    <row r="37" spans="1:6" x14ac:dyDescent="0.25">
      <c r="A37" s="25"/>
      <c r="B37" s="26"/>
      <c r="C37" s="23"/>
      <c r="D37" s="14" t="s">
        <v>204</v>
      </c>
      <c r="E37" s="425">
        <v>7309032.3099999996</v>
      </c>
      <c r="F37" s="428">
        <v>7089921.9800000004</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14128851.619999999</v>
      </c>
      <c r="F46" s="432">
        <f>SUM(F42+F35+F30)</f>
        <v>9675235.7400000002</v>
      </c>
    </row>
    <row r="47" spans="1:6" x14ac:dyDescent="0.25">
      <c r="A47" s="25"/>
      <c r="B47" s="26"/>
      <c r="C47" s="23"/>
      <c r="D47" s="17"/>
      <c r="E47" s="426"/>
      <c r="F47" s="430"/>
    </row>
    <row r="48" spans="1:6" x14ac:dyDescent="0.25">
      <c r="A48" s="25"/>
      <c r="B48" s="26"/>
      <c r="C48" s="23"/>
      <c r="D48" s="13" t="s">
        <v>212</v>
      </c>
      <c r="E48" s="427">
        <f>E46+E26</f>
        <v>18667381.969999999</v>
      </c>
      <c r="F48" s="427">
        <f>F46+F26</f>
        <v>14589546.050000001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2366203.4299999997</v>
      </c>
      <c r="C4" s="421"/>
      <c r="D4" s="421"/>
      <c r="E4" s="421"/>
      <c r="F4" s="420">
        <f>SUM(B4:E4)</f>
        <v>2366203.4299999997</v>
      </c>
    </row>
    <row r="5" spans="1:6" ht="11.25" customHeight="1" x14ac:dyDescent="0.2">
      <c r="A5" s="35" t="s">
        <v>138</v>
      </c>
      <c r="B5" s="422">
        <v>2366203.42</v>
      </c>
      <c r="C5" s="421"/>
      <c r="D5" s="421"/>
      <c r="E5" s="421"/>
      <c r="F5" s="420">
        <f>SUM(B5:E5)</f>
        <v>2366203.42</v>
      </c>
    </row>
    <row r="6" spans="1:6" ht="11.25" customHeight="1" x14ac:dyDescent="0.2">
      <c r="A6" s="35" t="s">
        <v>200</v>
      </c>
      <c r="B6" s="422">
        <v>0.01</v>
      </c>
      <c r="C6" s="421"/>
      <c r="D6" s="421"/>
      <c r="E6" s="421"/>
      <c r="F6" s="420">
        <f>SUM(B6:E6)</f>
        <v>0.01</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7089921.9800000004</v>
      </c>
      <c r="D9" s="420">
        <f>D10</f>
        <v>219110.33</v>
      </c>
      <c r="E9" s="421"/>
      <c r="F9" s="420">
        <f t="shared" ref="F9:F14" si="0">SUM(B9:E9)</f>
        <v>7309032.3100000005</v>
      </c>
    </row>
    <row r="10" spans="1:6" ht="11.25" customHeight="1" x14ac:dyDescent="0.2">
      <c r="A10" s="35" t="s">
        <v>154</v>
      </c>
      <c r="B10" s="421"/>
      <c r="C10" s="421"/>
      <c r="D10" s="422">
        <v>219110.33</v>
      </c>
      <c r="E10" s="421"/>
      <c r="F10" s="420">
        <f t="shared" si="0"/>
        <v>219110.33</v>
      </c>
    </row>
    <row r="11" spans="1:6" ht="11.25" customHeight="1" x14ac:dyDescent="0.2">
      <c r="A11" s="35" t="s">
        <v>204</v>
      </c>
      <c r="B11" s="421"/>
      <c r="C11" s="422">
        <v>7089921.9800000004</v>
      </c>
      <c r="D11" s="421"/>
      <c r="E11" s="421"/>
      <c r="F11" s="420">
        <f t="shared" si="0"/>
        <v>7089921.9800000004</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2366203.4299999997</v>
      </c>
      <c r="C20" s="420">
        <f>C9</f>
        <v>7089921.9800000004</v>
      </c>
      <c r="D20" s="420">
        <f>D9</f>
        <v>219110.33</v>
      </c>
      <c r="E20" s="420">
        <f>E16</f>
        <v>0</v>
      </c>
      <c r="F20" s="420">
        <f>SUM(B20:E20)</f>
        <v>9675235.7400000002</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219110.33</v>
      </c>
      <c r="D27" s="420">
        <f>SUM(D28:D32)</f>
        <v>4234505.55</v>
      </c>
      <c r="E27" s="421"/>
      <c r="F27" s="420">
        <f t="shared" ref="F27:F32" si="1">SUM(B27:E27)</f>
        <v>4453615.88</v>
      </c>
    </row>
    <row r="28" spans="1:6" ht="11.25" customHeight="1" x14ac:dyDescent="0.2">
      <c r="A28" s="35" t="s">
        <v>154</v>
      </c>
      <c r="B28" s="421"/>
      <c r="C28" s="421"/>
      <c r="D28" s="422">
        <v>4453615.88</v>
      </c>
      <c r="E28" s="421"/>
      <c r="F28" s="420">
        <f t="shared" si="1"/>
        <v>4453615.88</v>
      </c>
    </row>
    <row r="29" spans="1:6" ht="11.25" customHeight="1" x14ac:dyDescent="0.2">
      <c r="A29" s="35" t="s">
        <v>204</v>
      </c>
      <c r="B29" s="421"/>
      <c r="C29" s="422">
        <v>219110.33</v>
      </c>
      <c r="D29" s="422">
        <v>-219110.33</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2366203.4299999997</v>
      </c>
      <c r="C38" s="424">
        <f>+C20+C27</f>
        <v>7309032.3100000005</v>
      </c>
      <c r="D38" s="424">
        <f>D20+D27</f>
        <v>4453615.88</v>
      </c>
      <c r="E38" s="424">
        <f>+E20+E34</f>
        <v>0</v>
      </c>
      <c r="F38" s="424">
        <f>SUM(B38:E38)</f>
        <v>14128851.620000001</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4077835.92</v>
      </c>
    </row>
    <row r="4" spans="1:3" ht="11.25" customHeight="1" x14ac:dyDescent="0.25">
      <c r="A4" s="43" t="s">
        <v>158</v>
      </c>
      <c r="B4" s="418">
        <f>SUM(B5:B11)</f>
        <v>0</v>
      </c>
      <c r="C4" s="418">
        <f>SUM(C5:C11)</f>
        <v>3812585.27</v>
      </c>
    </row>
    <row r="5" spans="1:3" ht="11.25" customHeight="1" x14ac:dyDescent="0.25">
      <c r="A5" s="44" t="s">
        <v>160</v>
      </c>
      <c r="B5" s="419">
        <v>0</v>
      </c>
      <c r="C5" s="419">
        <v>3474473.27</v>
      </c>
    </row>
    <row r="6" spans="1:3" ht="11.25" customHeight="1" x14ac:dyDescent="0.25">
      <c r="A6" s="44" t="s">
        <v>162</v>
      </c>
      <c r="B6" s="419">
        <v>0</v>
      </c>
      <c r="C6" s="419">
        <v>150109.5</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188002.5</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265250.65000000002</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265250.65000000002</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375779.96</v>
      </c>
    </row>
    <row r="25" spans="1:3" ht="11.25" customHeight="1" x14ac:dyDescent="0.25">
      <c r="A25" s="43" t="s">
        <v>159</v>
      </c>
      <c r="B25" s="418">
        <f>SUM(B26:B33)</f>
        <v>0</v>
      </c>
      <c r="C25" s="418">
        <f>SUM(C26:C33)</f>
        <v>375779.96</v>
      </c>
    </row>
    <row r="26" spans="1:3" ht="11.25" customHeight="1" x14ac:dyDescent="0.25">
      <c r="A26" s="44" t="s">
        <v>161</v>
      </c>
      <c r="B26" s="419">
        <v>0</v>
      </c>
      <c r="C26" s="419">
        <v>375779.96</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4453615.88</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4453615.88</v>
      </c>
      <c r="C50" s="418">
        <f>SUM(C51:C55)</f>
        <v>0</v>
      </c>
    </row>
    <row r="51" spans="1:3" ht="11.25" customHeight="1" x14ac:dyDescent="0.25">
      <c r="A51" s="44" t="s">
        <v>203</v>
      </c>
      <c r="B51" s="419">
        <v>4234505.55</v>
      </c>
      <c r="C51" s="419">
        <v>0</v>
      </c>
    </row>
    <row r="52" spans="1:3" ht="11.25" customHeight="1" x14ac:dyDescent="0.25">
      <c r="A52" s="44" t="s">
        <v>204</v>
      </c>
      <c r="B52" s="419">
        <v>219110.33</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16767596.720000001</v>
      </c>
      <c r="C4" s="412">
        <f>SUM(C5:C14)</f>
        <v>18602511.009999998</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2941.62</v>
      </c>
      <c r="D9" s="50">
        <v>500000</v>
      </c>
    </row>
    <row r="10" spans="1:22" ht="11.25" customHeight="1" x14ac:dyDescent="0.2">
      <c r="A10" s="44" t="s">
        <v>109</v>
      </c>
      <c r="B10" s="413">
        <v>0</v>
      </c>
      <c r="C10" s="413">
        <v>0</v>
      </c>
      <c r="D10" s="50">
        <v>600000</v>
      </c>
    </row>
    <row r="11" spans="1:22" ht="11.25" customHeight="1" x14ac:dyDescent="0.2">
      <c r="A11" s="44" t="s">
        <v>110</v>
      </c>
      <c r="B11" s="413">
        <v>902537</v>
      </c>
      <c r="C11" s="413">
        <v>1166199.99</v>
      </c>
      <c r="D11" s="50">
        <v>700000</v>
      </c>
    </row>
    <row r="12" spans="1:22" ht="22.5" x14ac:dyDescent="0.2">
      <c r="A12" s="44" t="s">
        <v>112</v>
      </c>
      <c r="B12" s="413">
        <v>0</v>
      </c>
      <c r="C12" s="413">
        <v>0</v>
      </c>
      <c r="D12" s="50">
        <v>800000</v>
      </c>
    </row>
    <row r="13" spans="1:22" ht="11.25" customHeight="1" x14ac:dyDescent="0.2">
      <c r="A13" s="44" t="s">
        <v>113</v>
      </c>
      <c r="B13" s="413">
        <v>15865059.720000001</v>
      </c>
      <c r="C13" s="413">
        <v>17433369.399999999</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12313980.84</v>
      </c>
      <c r="C16" s="412">
        <f>SUM(C17:C32)</f>
        <v>17679577.939999998</v>
      </c>
      <c r="D16" s="49" t="s">
        <v>221</v>
      </c>
    </row>
    <row r="17" spans="1:4" ht="11.25" customHeight="1" x14ac:dyDescent="0.2">
      <c r="A17" s="44" t="s">
        <v>123</v>
      </c>
      <c r="B17" s="413">
        <v>9355064.7400000002</v>
      </c>
      <c r="C17" s="413">
        <v>12970304.34</v>
      </c>
      <c r="D17" s="50">
        <v>1000</v>
      </c>
    </row>
    <row r="18" spans="1:4" ht="11.25" customHeight="1" x14ac:dyDescent="0.2">
      <c r="A18" s="44" t="s">
        <v>124</v>
      </c>
      <c r="B18" s="413">
        <v>463060.08</v>
      </c>
      <c r="C18" s="413">
        <v>609652.93999999994</v>
      </c>
      <c r="D18" s="50">
        <v>2000</v>
      </c>
    </row>
    <row r="19" spans="1:4" ht="11.25" customHeight="1" x14ac:dyDescent="0.2">
      <c r="A19" s="44" t="s">
        <v>125</v>
      </c>
      <c r="B19" s="413">
        <v>650549.73</v>
      </c>
      <c r="C19" s="413">
        <v>1630288.43</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1798288.94</v>
      </c>
      <c r="C23" s="413">
        <v>2390920.23</v>
      </c>
      <c r="D23" s="50">
        <v>4400</v>
      </c>
    </row>
    <row r="24" spans="1:4" ht="11.25" customHeight="1" x14ac:dyDescent="0.2">
      <c r="A24" s="44" t="s">
        <v>131</v>
      </c>
      <c r="B24" s="413">
        <v>47017.35</v>
      </c>
      <c r="C24" s="413">
        <v>78412</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4453615.8800000008</v>
      </c>
      <c r="C33" s="412">
        <f>C4-C16</f>
        <v>922933.0700000003</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265250.65000000002</v>
      </c>
      <c r="C41" s="412">
        <f>SUM(C42:C44)</f>
        <v>75519.88</v>
      </c>
      <c r="D41" s="49" t="s">
        <v>221</v>
      </c>
    </row>
    <row r="42" spans="1:4" ht="11.25" customHeight="1" x14ac:dyDescent="0.2">
      <c r="A42" s="44" t="s">
        <v>182</v>
      </c>
      <c r="B42" s="413">
        <v>0</v>
      </c>
      <c r="C42" s="413">
        <v>0</v>
      </c>
      <c r="D42" s="49">
        <v>6000</v>
      </c>
    </row>
    <row r="43" spans="1:4" ht="11.25" customHeight="1" x14ac:dyDescent="0.2">
      <c r="A43" s="44" t="s">
        <v>184</v>
      </c>
      <c r="B43" s="413">
        <v>265250.65000000002</v>
      </c>
      <c r="C43" s="413">
        <v>75519.88</v>
      </c>
      <c r="D43" s="49">
        <v>5000</v>
      </c>
    </row>
    <row r="44" spans="1:4" ht="11.25" customHeight="1" x14ac:dyDescent="0.2">
      <c r="A44" s="44" t="s">
        <v>229</v>
      </c>
      <c r="B44" s="413">
        <v>0</v>
      </c>
      <c r="C44" s="413">
        <v>0</v>
      </c>
      <c r="D44" s="49">
        <v>7000</v>
      </c>
    </row>
    <row r="45" spans="1:4" ht="11.25" customHeight="1" x14ac:dyDescent="0.2">
      <c r="A45" s="34" t="s">
        <v>230</v>
      </c>
      <c r="B45" s="412">
        <f>B36-B41</f>
        <v>-265250.65000000002</v>
      </c>
      <c r="C45" s="412">
        <f>C36-C41</f>
        <v>-75519.88</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713891.96</v>
      </c>
      <c r="C54" s="412">
        <f>SUM(C55+C58)</f>
        <v>1078880.47</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713891.96</v>
      </c>
      <c r="C58" s="413">
        <v>1078880.47</v>
      </c>
      <c r="D58" s="49" t="s">
        <v>221</v>
      </c>
    </row>
    <row r="59" spans="1:4" ht="11.25" customHeight="1" x14ac:dyDescent="0.2">
      <c r="A59" s="34" t="s">
        <v>242</v>
      </c>
      <c r="B59" s="412">
        <f>B48-B54</f>
        <v>-713891.96</v>
      </c>
      <c r="C59" s="412">
        <f>C48-C54</f>
        <v>-1078880.47</v>
      </c>
      <c r="D59" s="49" t="s">
        <v>221</v>
      </c>
    </row>
    <row r="60" spans="1:4" ht="11.25" customHeight="1" x14ac:dyDescent="0.2">
      <c r="A60" s="37"/>
      <c r="B60" s="414"/>
      <c r="C60" s="414"/>
      <c r="D60" s="49" t="s">
        <v>221</v>
      </c>
    </row>
    <row r="61" spans="1:4" ht="11.25" customHeight="1" x14ac:dyDescent="0.2">
      <c r="A61" s="34" t="s">
        <v>243</v>
      </c>
      <c r="B61" s="412">
        <f>B59+B45+B33</f>
        <v>3474473.2700000009</v>
      </c>
      <c r="C61" s="412">
        <f>C59+C45+C33</f>
        <v>-231467.2799999998</v>
      </c>
      <c r="D61" s="49" t="s">
        <v>221</v>
      </c>
    </row>
    <row r="62" spans="1:4" ht="11.25" customHeight="1" x14ac:dyDescent="0.2">
      <c r="A62" s="37"/>
      <c r="B62" s="414"/>
      <c r="C62" s="414"/>
      <c r="D62" s="49" t="s">
        <v>221</v>
      </c>
    </row>
    <row r="63" spans="1:4" ht="11.25" customHeight="1" x14ac:dyDescent="0.2">
      <c r="A63" s="34" t="s">
        <v>244</v>
      </c>
      <c r="B63" s="412">
        <v>4970788.01</v>
      </c>
      <c r="C63" s="412">
        <v>5202255.29</v>
      </c>
      <c r="D63" s="49" t="s">
        <v>221</v>
      </c>
    </row>
    <row r="64" spans="1:4" ht="11.25" customHeight="1" x14ac:dyDescent="0.2">
      <c r="A64" s="37"/>
      <c r="B64" s="414"/>
      <c r="C64" s="414"/>
      <c r="D64" s="49" t="s">
        <v>221</v>
      </c>
    </row>
    <row r="65" spans="1:4" ht="11.25" customHeight="1" x14ac:dyDescent="0.2">
      <c r="A65" s="34" t="s">
        <v>245</v>
      </c>
      <c r="B65" s="412">
        <v>8445261.2799999993</v>
      </c>
      <c r="C65" s="412">
        <v>4970788.01</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14589546.049999999</v>
      </c>
      <c r="C3" s="412">
        <f t="shared" ref="C3:F3" si="0">C4+C12</f>
        <v>49542758.659999996</v>
      </c>
      <c r="D3" s="412">
        <f t="shared" si="0"/>
        <v>45464922.740000002</v>
      </c>
      <c r="E3" s="412">
        <f t="shared" si="0"/>
        <v>18667381.969999999</v>
      </c>
      <c r="F3" s="412">
        <f t="shared" si="0"/>
        <v>4077835.9199999971</v>
      </c>
    </row>
    <row r="4" spans="1:6" x14ac:dyDescent="0.2">
      <c r="A4" s="56" t="s">
        <v>158</v>
      </c>
      <c r="B4" s="412">
        <f>SUM(B5:B11)</f>
        <v>7228847.3499999996</v>
      </c>
      <c r="C4" s="412">
        <f>SUM(C5:C11)</f>
        <v>49012257.359999999</v>
      </c>
      <c r="D4" s="412">
        <f>SUM(D5:D11)</f>
        <v>45199672.090000004</v>
      </c>
      <c r="E4" s="412">
        <f>SUM(E5:E11)</f>
        <v>11041432.619999997</v>
      </c>
      <c r="F4" s="412">
        <f>SUM(F5:F11)</f>
        <v>3812585.2699999972</v>
      </c>
    </row>
    <row r="5" spans="1:6" x14ac:dyDescent="0.2">
      <c r="A5" s="57" t="s">
        <v>160</v>
      </c>
      <c r="B5" s="413">
        <v>4970788.01</v>
      </c>
      <c r="C5" s="413">
        <v>31282416.640000001</v>
      </c>
      <c r="D5" s="413">
        <v>27807943.370000001</v>
      </c>
      <c r="E5" s="413">
        <f>B5+C5-D5</f>
        <v>8445261.2799999975</v>
      </c>
      <c r="F5" s="413">
        <f t="shared" ref="F5:F11" si="1">E5-B5</f>
        <v>3474473.2699999977</v>
      </c>
    </row>
    <row r="6" spans="1:6" x14ac:dyDescent="0.2">
      <c r="A6" s="57" t="s">
        <v>162</v>
      </c>
      <c r="B6" s="413">
        <v>1413261.94</v>
      </c>
      <c r="C6" s="413">
        <v>15702928.220000001</v>
      </c>
      <c r="D6" s="413">
        <v>15552818.720000001</v>
      </c>
      <c r="E6" s="413">
        <f t="shared" ref="E6:E11" si="2">B6+C6-D6</f>
        <v>1563371.4399999995</v>
      </c>
      <c r="F6" s="413">
        <f t="shared" si="1"/>
        <v>150109.49999999953</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844797.4</v>
      </c>
      <c r="C9" s="413">
        <v>2026912.5</v>
      </c>
      <c r="D9" s="413">
        <v>1838910</v>
      </c>
      <c r="E9" s="413">
        <f t="shared" si="2"/>
        <v>1032799.8999999999</v>
      </c>
      <c r="F9" s="413">
        <f t="shared" si="1"/>
        <v>188002.49999999988</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7360698.6999999993</v>
      </c>
      <c r="C12" s="412">
        <f>SUM(C13:C21)</f>
        <v>530501.30000000005</v>
      </c>
      <c r="D12" s="412">
        <f>SUM(D13:D21)</f>
        <v>265250.65000000002</v>
      </c>
      <c r="E12" s="412">
        <f>SUM(E13:E21)</f>
        <v>7625949.3499999996</v>
      </c>
      <c r="F12" s="412">
        <f>SUM(F13:F21)</f>
        <v>265250.64999999991</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6741995.5300000003</v>
      </c>
      <c r="C15" s="415">
        <v>0</v>
      </c>
      <c r="D15" s="415">
        <v>0</v>
      </c>
      <c r="E15" s="415">
        <f t="shared" si="4"/>
        <v>6741995.5300000003</v>
      </c>
      <c r="F15" s="415">
        <f t="shared" si="3"/>
        <v>0</v>
      </c>
    </row>
    <row r="16" spans="1:6" x14ac:dyDescent="0.2">
      <c r="A16" s="57" t="s">
        <v>184</v>
      </c>
      <c r="B16" s="413">
        <v>3407604.7</v>
      </c>
      <c r="C16" s="413">
        <v>530501.30000000005</v>
      </c>
      <c r="D16" s="413">
        <v>265250.65000000002</v>
      </c>
      <c r="E16" s="413">
        <f t="shared" si="4"/>
        <v>3672855.35</v>
      </c>
      <c r="F16" s="413">
        <f t="shared" si="3"/>
        <v>265250.64999999991</v>
      </c>
    </row>
    <row r="17" spans="1:6" x14ac:dyDescent="0.2">
      <c r="A17" s="57" t="s">
        <v>186</v>
      </c>
      <c r="B17" s="413">
        <v>89749.2</v>
      </c>
      <c r="C17" s="413">
        <v>0</v>
      </c>
      <c r="D17" s="413">
        <v>0</v>
      </c>
      <c r="E17" s="413">
        <f t="shared" si="4"/>
        <v>89749.2</v>
      </c>
      <c r="F17" s="413">
        <f t="shared" si="3"/>
        <v>0</v>
      </c>
    </row>
    <row r="18" spans="1:6" x14ac:dyDescent="0.2">
      <c r="A18" s="57" t="s">
        <v>188</v>
      </c>
      <c r="B18" s="413">
        <v>-2878650.73</v>
      </c>
      <c r="C18" s="413">
        <v>0</v>
      </c>
      <c r="D18" s="413">
        <v>0</v>
      </c>
      <c r="E18" s="413">
        <f t="shared" si="4"/>
        <v>-2878650.73</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2025-10-22T18:23:18Z</dcterms:modified>
</cp:coreProperties>
</file>